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3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'Доходы'!$A$1:$K$102</definedName>
    <definedName name="_xlnm.Print_Area" localSheetId="3">'Расходы'!$B$1:$P$196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<sst xmlns="http://schemas.openxmlformats.org/spreadsheetml/2006/main" count="3213" uniqueCount="1042">
  <si>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</si>
  <si>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</si>
  <si>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</si>
  <si>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</si>
  <si>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</si>
  <si>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</si>
  <si>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</si>
  <si>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</si>
  <si>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</si>
  <si>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</si>
  <si>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</si>
  <si>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</si>
  <si>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</si>
  <si>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</si>
  <si>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</si>
  <si>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</si>
  <si>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</si>
  <si>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</si>
  <si>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</si>
  <si>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</si>
  <si>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</si>
  <si>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</si>
  <si>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</si>
  <si>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</si>
  <si>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</si>
  <si>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</si>
  <si>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</si>
  <si>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</si>
  <si>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</si>
  <si>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</si>
  <si>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</si>
  <si>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</si>
  <si>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</si>
  <si>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</si>
  <si>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</si>
  <si>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</si>
  <si>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</si>
  <si>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</si>
  <si>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</si>
  <si>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</si>
  <si>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</si>
  <si>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</si>
  <si>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</si>
  <si>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</si>
  <si>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</si>
  <si>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</si>
  <si>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</si>
  <si>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</si>
  <si>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</si>
  <si>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</si>
  <si>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</si>
  <si>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</si>
  <si>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</si>
  <si>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</si>
  <si>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</si>
  <si>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</si>
  <si>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</si>
  <si>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</si>
  <si>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</si>
  <si>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</si>
  <si>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</si>
  <si>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</si>
  <si>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</si>
  <si>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</si>
  <si>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</si>
  <si>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</si>
  <si>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</si>
  <si>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</si>
  <si>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</si>
  <si>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</si>
  <si>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</si>
  <si>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</si>
  <si>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</si>
  <si>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</si>
  <si>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</si>
  <si>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</si>
  <si>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</si>
  <si>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</si>
  <si>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</si>
  <si>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</si>
  <si>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</si>
  <si>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</si>
  <si>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</si>
  <si>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</si>
  <si>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</si>
  <si>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</si>
  <si>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</si>
  <si>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</si>
  <si>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</si>
  <si>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</si>
  <si>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</si>
  <si>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</si>
  <si>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</si>
  <si>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</si>
  <si>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</si>
  <si>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</si>
  <si>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</si>
  <si>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</si>
  <si>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</si>
  <si>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</si>
  <si>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</si>
  <si>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</si>
  <si>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</si>
  <si>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</si>
  <si>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</si>
  <si>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</si>
  <si>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</si>
  <si>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</si>
  <si>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</si>
  <si>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</si>
  <si>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</si>
  <si>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</si>
  <si>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</si>
  <si>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</si>
  <si>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</si>
  <si>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</si>
  <si>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</si>
  <si>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</si>
  <si>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</si>
  <si>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</si>
  <si>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</si>
  <si>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</si>
  <si>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</si>
  <si>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</si>
  <si>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</si>
  <si>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</si>
  <si>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</si>
  <si>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</si>
  <si>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</si>
  <si>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</si>
  <si>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</si>
  <si>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</si>
  <si>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</si>
  <si>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</si>
  <si>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</si>
  <si>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</si>
  <si>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</si>
  <si>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</si>
  <si>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</si>
  <si>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</si>
  <si>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</si>
  <si>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</si>
  <si>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</si>
  <si>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</si>
  <si>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</si>
  <si>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</si>
  <si>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</si>
  <si>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</si>
  <si>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</si>
  <si>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</si>
  <si>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</si>
  <si>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</si>
  <si>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</si>
  <si>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</si>
  <si>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</si>
  <si>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</si>
  <si>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</si>
  <si>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</si>
  <si>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</si>
  <si>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</si>
  <si>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</si>
  <si>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</si>
  <si>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</si>
  <si>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</si>
  <si>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</si>
  <si>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</si>
  <si>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</si>
  <si>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</si>
  <si>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</si>
  <si>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</si>
  <si>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</si>
  <si>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</si>
  <si>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</si>
  <si>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</si>
  <si>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</si>
  <si>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</si>
  <si>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</si>
  <si>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</si>
  <si>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</si>
  <si>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</si>
  <si>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</si>
  <si>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</si>
  <si>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</si>
  <si>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</si>
  <si>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</si>
  <si>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</si>
  <si>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</si>
  <si>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</si>
  <si>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</si>
  <si>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</si>
  <si>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</si>
  <si>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</si>
  <si>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</si>
  <si>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</si>
  <si>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</si>
  <si>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</si>
  <si>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</si>
  <si>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</si>
  <si>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</si>
  <si>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</si>
  <si>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</si>
  <si>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</si>
  <si>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</si>
  <si>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</si>
  <si>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</si>
  <si>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</si>
  <si>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</si>
  <si>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</si>
  <si>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</si>
  <si>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</si>
  <si>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</si>
  <si>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</si>
  <si>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</si>
  <si>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</si>
  <si>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</si>
  <si>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</si>
  <si>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</si>
  <si>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</si>
  <si>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</si>
  <si>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</si>
  <si>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</si>
  <si>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</si>
  <si>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</si>
  <si>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</si>
  <si>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</si>
  <si>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</si>
  <si>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</si>
  <si>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</si>
  <si>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</si>
  <si>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</si>
  <si>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</si>
  <si>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</si>
  <si>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</si>
  <si>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</si>
  <si>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</si>
  <si>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</si>
  <si>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</si>
  <si>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</si>
  <si>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</si>
  <si>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</si>
  <si>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</si>
  <si>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</si>
  <si>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</si>
  <si>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</si>
  <si>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</si>
  <si>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</si>
  <si>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</si>
  <si>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</si>
  <si>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</si>
  <si>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</si>
  <si>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</si>
  <si>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</si>
  <si>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</si>
  <si>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</si>
  <si>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</si>
  <si>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</si>
  <si>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</si>
  <si>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</si>
  <si>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</si>
  <si>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</si>
  <si>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</si>
  <si>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</si>
  <si>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</si>
  <si>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</si>
  <si>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</si>
  <si>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</si>
  <si>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</si>
  <si>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</si>
  <si>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</si>
  <si>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</si>
  <si>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</si>
  <si>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</si>
  <si>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</si>
  <si>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</si>
  <si>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</si>
  <si>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</si>
  <si>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</si>
  <si>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</si>
  <si>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</si>
  <si>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</si>
  <si>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</si>
  <si>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</si>
  <si>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</si>
  <si>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</si>
  <si>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</si>
  <si>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</si>
  <si>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</si>
  <si>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</si>
  <si>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</si>
  <si>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</si>
  <si>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</si>
  <si>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</si>
  <si>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</si>
  <si>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</si>
  <si>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</si>
  <si>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</si>
  <si>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</si>
  <si>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</si>
  <si>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</si>
  <si>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</si>
  <si>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</si>
  <si>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</si>
  <si>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</si>
  <si>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</si>
  <si>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</si>
  <si>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</si>
  <si>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</si>
  <si>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</si>
  <si>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</si>
  <si>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</si>
  <si>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</si>
  <si>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</si>
  <si>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</si>
  <si>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</si>
  <si>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</si>
  <si>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</si>
  <si>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</si>
  <si>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</si>
  <si>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</si>
  <si>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</si>
  <si>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</si>
  <si>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</si>
  <si>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</si>
  <si>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</si>
  <si>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</si>
  <si>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</si>
  <si>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</si>
  <si>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</si>
  <si>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</si>
  <si>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</si>
  <si>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</si>
  <si>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</si>
  <si>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</si>
  <si>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</si>
  <si>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</si>
  <si>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</si>
  <si>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</si>
  <si>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</si>
  <si>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</si>
  <si>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</si>
  <si>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</si>
  <si>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</si>
  <si>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</si>
  <si>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</si>
  <si>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</si>
  <si>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</si>
  <si>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</si>
  <si>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202 03027 03 0100 151</t>
  </si>
  <si>
    <t>202 03027 03 0200 151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</si>
  <si>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</si>
  <si>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</si>
  <si>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</si>
  <si>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</si>
  <si>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</si>
  <si>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</si>
  <si>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</si>
  <si>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</si>
  <si>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</si>
  <si>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</si>
  <si>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</si>
  <si>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</si>
  <si>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</si>
  <si>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</si>
  <si>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</si>
  <si>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</si>
  <si>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</si>
  <si>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</si>
  <si>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</si>
  <si>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</si>
  <si>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</si>
  <si>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</si>
  <si>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</si>
  <si>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</si>
  <si>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</si>
  <si>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</si>
  <si>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</si>
  <si>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</si>
  <si>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</si>
  <si>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</si>
  <si>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</si>
  <si>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</si>
  <si>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</si>
  <si>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</si>
  <si>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</si>
  <si>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</si>
  <si>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</si>
  <si>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</si>
  <si>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</si>
  <si>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</si>
  <si>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</si>
  <si>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</si>
  <si>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</si>
  <si>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</si>
  <si>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</si>
  <si>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</si>
  <si>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</si>
  <si>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</si>
  <si>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</si>
  <si>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</si>
  <si>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</si>
  <si>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</si>
  <si>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</si>
  <si>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</si>
  <si>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</si>
  <si>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</si>
  <si>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</si>
  <si>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</si>
  <si>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</si>
  <si>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</si>
  <si>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</si>
  <si>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</si>
  <si>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</si>
  <si>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</si>
  <si>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</si>
  <si>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</si>
  <si>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</si>
  <si>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</si>
  <si>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</si>
  <si>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</si>
  <si>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</si>
  <si>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</si>
  <si>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</si>
  <si>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</si>
  <si>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</si>
  <si>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</si>
  <si>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</si>
  <si>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</si>
  <si>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</si>
  <si>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</si>
  <si>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</si>
  <si>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</si>
  <si>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</si>
  <si>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</si>
  <si>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</si>
  <si>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</si>
  <si>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</si>
  <si>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</si>
  <si>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</si>
  <si>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</si>
  <si>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</si>
  <si>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</si>
  <si>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</si>
  <si>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</si>
  <si>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</si>
  <si>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</si>
  <si>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</si>
  <si>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</si>
  <si>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</si>
  <si>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</si>
  <si>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</si>
  <si>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</si>
  <si>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</si>
  <si>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</si>
  <si>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</si>
  <si>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</si>
  <si>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</si>
  <si>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</si>
  <si>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</si>
  <si>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</si>
  <si>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</si>
  <si>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</si>
  <si>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</si>
  <si>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</si>
  <si>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</si>
  <si>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</si>
  <si>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</si>
  <si>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</si>
  <si>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</si>
  <si>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</si>
  <si>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</si>
  <si>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</si>
  <si>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</si>
  <si>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</si>
  <si>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</si>
  <si>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</si>
  <si>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</si>
  <si>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</si>
  <si>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</si>
  <si>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</si>
  <si>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</si>
  <si>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</si>
  <si>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</si>
  <si>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</si>
  <si>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</si>
  <si>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</si>
  <si>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</si>
  <si>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</si>
  <si>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</si>
  <si>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</si>
  <si>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</si>
  <si>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</si>
  <si>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</si>
  <si>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</si>
  <si>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</si>
  <si>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</si>
  <si>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</si>
  <si>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</si>
  <si>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</si>
  <si>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</si>
  <si>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</si>
  <si>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</si>
  <si>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</si>
  <si>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</si>
  <si>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</si>
  <si>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</si>
  <si>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</si>
  <si>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</si>
  <si>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</si>
  <si>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</si>
  <si>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</si>
  <si>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</si>
  <si>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</si>
  <si>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</si>
  <si>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</si>
  <si>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</si>
  <si>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</si>
  <si>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</si>
  <si>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</si>
  <si>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</si>
  <si>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</si>
  <si>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</si>
  <si>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</si>
  <si>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</si>
  <si>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</si>
  <si>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</si>
  <si>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</si>
  <si>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</si>
  <si>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</si>
  <si>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</si>
  <si>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</si>
  <si>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</si>
  <si>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202 03027 00 0000 151</t>
  </si>
  <si>
    <t>202 03027 03 0000 151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</si>
  <si>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</si>
  <si>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</si>
  <si>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</si>
  <si>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</si>
  <si>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</si>
  <si>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</si>
  <si>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</si>
  <si>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</si>
  <si>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</si>
  <si>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</si>
  <si>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</si>
  <si>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</si>
  <si>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</si>
  <si>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</si>
  <si>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</si>
  <si>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</si>
  <si>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</si>
  <si>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</si>
  <si>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</si>
  <si>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</si>
  <si>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</si>
  <si>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</si>
  <si>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</si>
  <si>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</si>
  <si>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</si>
  <si>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</si>
  <si>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</si>
  <si>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</si>
  <si>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</si>
  <si>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</si>
  <si>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</si>
  <si>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</si>
  <si>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</si>
  <si>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</si>
  <si>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</si>
  <si>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</si>
  <si>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</si>
  <si>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</si>
  <si>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</si>
  <si>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</si>
  <si>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</si>
  <si>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</si>
  <si>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</si>
  <si>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</si>
  <si>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</si>
  <si>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</si>
  <si>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</si>
  <si>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</si>
  <si>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</si>
  <si>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</si>
  <si>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</si>
  <si>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</si>
  <si>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</si>
  <si>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</si>
  <si>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</si>
  <si>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</si>
  <si>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</si>
  <si>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</si>
  <si>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</si>
  <si>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</si>
  <si>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</si>
  <si>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</si>
  <si>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</si>
  <si>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</si>
  <si>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</si>
  <si>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</si>
  <si>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</si>
  <si>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</si>
  <si>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</si>
  <si>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</si>
  <si>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</si>
  <si>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</si>
  <si>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</si>
  <si>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</si>
  <si>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</si>
  <si>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</si>
  <si>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</si>
  <si>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</si>
  <si>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</si>
  <si>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</si>
  <si>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</si>
  <si>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</si>
  <si>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</si>
  <si>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</si>
  <si>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</si>
  <si>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</si>
  <si>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</si>
  <si>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</si>
  <si>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</si>
  <si>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</si>
  <si>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</si>
  <si>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</si>
  <si>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</si>
  <si>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</si>
  <si>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</si>
  <si>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</si>
  <si>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</si>
  <si>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</si>
  <si>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</si>
  <si>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</si>
  <si>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</si>
  <si>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</si>
  <si>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</si>
  <si>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</si>
  <si>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</si>
  <si>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</si>
  <si>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</si>
  <si>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</si>
  <si>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</si>
  <si>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</si>
  <si>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</si>
  <si>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</si>
  <si>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</si>
  <si>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</si>
  <si>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</si>
  <si>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</si>
  <si>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</si>
  <si>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</si>
  <si>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</si>
  <si>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</si>
  <si>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</si>
  <si>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</si>
  <si>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</si>
  <si>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</si>
  <si>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</si>
  <si>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</si>
  <si>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</si>
  <si>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</si>
  <si>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</si>
  <si>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</si>
  <si>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</si>
  <si>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</si>
  <si>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</si>
  <si>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</si>
  <si>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</si>
  <si>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</si>
  <si>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</si>
  <si>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</si>
  <si>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</si>
  <si>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</si>
  <si>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</si>
  <si>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</si>
  <si>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</si>
  <si>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</si>
  <si>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</si>
  <si>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</si>
  <si>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</si>
  <si>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</si>
  <si>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</si>
  <si>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</si>
  <si>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</si>
  <si>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</si>
  <si>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</si>
  <si>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</si>
  <si>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</si>
  <si>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</si>
  <si>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</si>
  <si>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</si>
  <si>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</si>
  <si>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</si>
  <si>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</si>
  <si>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</si>
  <si>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</si>
  <si>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</si>
  <si>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</si>
  <si>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</si>
  <si>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</si>
  <si>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</si>
  <si>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</si>
  <si>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</si>
  <si>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</si>
  <si>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</si>
  <si>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</si>
  <si>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</si>
  <si>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</si>
  <si>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</si>
  <si>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</si>
  <si>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</si>
  <si>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</si>
  <si>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</si>
  <si>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</si>
  <si>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</si>
  <si>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</si>
  <si>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</si>
  <si>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</si>
  <si>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</si>
  <si>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</si>
  <si>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</si>
  <si>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</si>
  <si>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</si>
  <si>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</si>
  <si>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</si>
  <si>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</si>
  <si>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</si>
  <si>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</si>
  <si>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</si>
  <si>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</si>
  <si>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</si>
  <si>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</si>
  <si>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</si>
  <si>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</si>
  <si>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</si>
  <si>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</si>
  <si>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</si>
  <si>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</si>
  <si>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</si>
  <si>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</si>
  <si>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</si>
  <si>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</si>
  <si>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</si>
  <si>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</si>
  <si>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</si>
  <si>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</si>
  <si>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</si>
  <si>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</si>
  <si>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</si>
  <si>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</si>
  <si>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</si>
  <si>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</si>
  <si>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</si>
  <si>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</si>
  <si>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</si>
  <si>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</si>
  <si>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</si>
  <si>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</si>
  <si>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</si>
  <si>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</si>
  <si>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</si>
  <si>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</si>
  <si>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</si>
  <si>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</si>
  <si>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</si>
  <si>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</si>
  <si>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</si>
  <si>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</si>
  <si>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</si>
  <si>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</si>
  <si>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</si>
  <si>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</si>
  <si>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</si>
  <si>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</si>
  <si>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</si>
  <si>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</si>
  <si>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</si>
  <si>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</si>
  <si>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</si>
  <si>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</si>
  <si>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</si>
  <si>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</si>
  <si>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</si>
  <si>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</si>
  <si>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</si>
  <si>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</si>
  <si>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</si>
  <si>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</si>
  <si>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</si>
  <si>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</si>
  <si>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</si>
  <si>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</si>
  <si>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</si>
  <si>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</si>
  <si>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</si>
  <si>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</si>
  <si>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</si>
  <si>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</si>
  <si>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</si>
  <si>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</si>
  <si>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</si>
  <si>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</si>
  <si>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</si>
  <si>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</si>
  <si>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</si>
  <si>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</si>
  <si>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</si>
  <si>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</si>
  <si>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</si>
  <si>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</si>
  <si>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</si>
  <si>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</si>
  <si>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</si>
  <si>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</si>
  <si>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</si>
  <si>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</si>
  <si>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</si>
  <si>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</si>
  <si>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</si>
  <si>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</si>
  <si>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</si>
  <si>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</si>
  <si>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</si>
  <si>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</si>
  <si>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</si>
  <si>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</si>
  <si>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</si>
  <si>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</si>
  <si>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</si>
  <si>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7.2.1</t>
  </si>
  <si>
    <t>10.2</t>
  </si>
  <si>
    <t>10.2.1</t>
  </si>
  <si>
    <t>10.2.1.1</t>
  </si>
  <si>
    <t>10.2.2</t>
  </si>
  <si>
    <t>10.2.2.1</t>
  </si>
  <si>
    <t>10.3</t>
  </si>
  <si>
    <t>10.3.1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</si>
  <si>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</si>
  <si>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</si>
  <si>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</si>
  <si>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</si>
  <si>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</si>
  <si>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</si>
  <si>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</si>
  <si>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</si>
  <si>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</si>
  <si>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</si>
  <si>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</si>
  <si>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</si>
  <si>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</si>
  <si>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</si>
  <si>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</si>
  <si>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</si>
  <si>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</si>
  <si>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</si>
  <si>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</si>
  <si>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</si>
  <si>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</si>
  <si>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</si>
  <si>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</si>
  <si>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</si>
  <si>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</si>
  <si>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</si>
  <si>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</si>
  <si>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</si>
  <si>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</si>
  <si>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</si>
  <si>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</si>
  <si>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</si>
  <si>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</si>
  <si>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</si>
  <si>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</si>
  <si>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</si>
  <si>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</si>
  <si>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</si>
  <si>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</si>
  <si>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</si>
  <si>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</si>
  <si>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</si>
  <si>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</si>
  <si>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</si>
  <si>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</si>
  <si>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</si>
  <si>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</si>
  <si>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</si>
  <si>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</si>
  <si>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</si>
  <si>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</si>
  <si>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</si>
  <si>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</si>
  <si>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</si>
  <si>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</si>
  <si>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>874</t>
  </si>
  <si>
    <t>Ведомственная целевая программа 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</si>
  <si>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</si>
  <si>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</si>
  <si>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</si>
  <si>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</si>
  <si>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</si>
  <si>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</si>
  <si>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</si>
  <si>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</si>
  <si>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79500 00121</t>
  </si>
  <si>
    <t>79500 00081</t>
  </si>
  <si>
    <t>79500 00091</t>
  </si>
  <si>
    <t>09000 00291</t>
  </si>
  <si>
    <t>09200 00461</t>
  </si>
  <si>
    <t>00200 00011</t>
  </si>
  <si>
    <t>00200 00021</t>
  </si>
  <si>
    <t>07000 00061</t>
  </si>
  <si>
    <t>79500 00101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</si>
  <si>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</si>
  <si>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</si>
  <si>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</si>
  <si>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</si>
  <si>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</si>
  <si>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</si>
  <si>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</si>
  <si>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Создание зон отдыха, в том числе обустройство, содержание и уборка территорий детских площадок</t>
  </si>
  <si>
    <t>Выполнение оформления к праздничным мероприятиям на территории муниципального образования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</si>
  <si>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</si>
  <si>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</si>
  <si>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</si>
  <si>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</si>
  <si>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</si>
  <si>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</si>
  <si>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</si>
  <si>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</si>
  <si>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</si>
  <si>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79500 00241</t>
  </si>
  <si>
    <t>50500 00231</t>
  </si>
  <si>
    <t>79500 00490</t>
  </si>
  <si>
    <t>79500 00510</t>
  </si>
  <si>
    <t>79500 00520</t>
  </si>
  <si>
    <t>79500 00530</t>
  </si>
  <si>
    <t>79500 00550</t>
  </si>
  <si>
    <t>79500 00560</t>
  </si>
  <si>
    <t>42800 00181</t>
  </si>
  <si>
    <t>42800 00182</t>
  </si>
  <si>
    <t>79500 00200</t>
  </si>
  <si>
    <t>79500 00210</t>
  </si>
  <si>
    <t>79500 00191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</si>
  <si>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</si>
  <si>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</si>
  <si>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</si>
  <si>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</si>
  <si>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</si>
  <si>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</si>
  <si>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</si>
  <si>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</si>
  <si>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60000 00153</t>
  </si>
  <si>
    <t>60000 00161</t>
  </si>
  <si>
    <t>60000 00162</t>
  </si>
  <si>
    <t>60000 00163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</si>
  <si>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</si>
  <si>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</si>
  <si>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</si>
  <si>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</si>
  <si>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</si>
  <si>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</si>
  <si>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</si>
  <si>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</si>
  <si>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Другие вопросы в области средств массовой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</si>
  <si>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</si>
  <si>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</si>
  <si>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</si>
  <si>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</si>
  <si>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</si>
  <si>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</si>
  <si>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</si>
  <si>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</si>
  <si>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</si>
  <si>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</si>
  <si>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</si>
  <si>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</si>
  <si>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</si>
  <si>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</si>
  <si>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</si>
  <si>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</si>
  <si>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</si>
  <si>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</si>
  <si>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</si>
  <si>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</si>
  <si>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</si>
  <si>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</si>
  <si>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7.1.2</t>
  </si>
  <si>
    <t>7.3</t>
  </si>
  <si>
    <t>7.4</t>
  </si>
  <si>
    <t>7.3.1</t>
  </si>
  <si>
    <t>7.4.1</t>
  </si>
  <si>
    <t>7.5</t>
  </si>
  <si>
    <t>7.5.1</t>
  </si>
  <si>
    <t>7.6</t>
  </si>
  <si>
    <t>7.6.1</t>
  </si>
  <si>
    <t>7.7</t>
  </si>
  <si>
    <t>7.7.1</t>
  </si>
  <si>
    <t>7.8</t>
  </si>
  <si>
    <t>7.8.1</t>
  </si>
  <si>
    <t>7.9</t>
  </si>
  <si>
    <t>7.9.1</t>
  </si>
  <si>
    <t>7.10</t>
  </si>
  <si>
    <t>7.10.1</t>
  </si>
  <si>
    <t>7.11</t>
  </si>
  <si>
    <t>7.11.1</t>
  </si>
  <si>
    <t>7.12</t>
  </si>
  <si>
    <t>7.12.1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</si>
  <si>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</si>
  <si>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</si>
  <si>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</si>
  <si>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</si>
  <si>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</si>
  <si>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квартал 2016 года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</si>
  <si>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</si>
  <si>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</si>
  <si>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</si>
  <si>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</si>
  <si>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</si>
  <si>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</si>
  <si>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</si>
  <si>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</si>
  <si>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</si>
  <si>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</si>
  <si>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</si>
  <si>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</si>
  <si>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</si>
  <si>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</si>
  <si>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</si>
  <si>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</si>
  <si>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</si>
  <si>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                                                                             за  1 квартал 2016 год                                         в тыс. руб.</t>
  </si>
  <si>
    <t>об исполнении местного бюджета МО МО Озеро Долгое по расходам</t>
  </si>
  <si>
    <t>за 1 квартал 2016 года</t>
  </si>
  <si>
    <t>План                      год</t>
  </si>
  <si>
    <t>1 16 33000 00 0000 140</t>
  </si>
  <si>
    <t>1 16 33030 03 0000 140</t>
  </si>
  <si>
    <t>Денежные взычкания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</si>
  <si>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</si>
  <si>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</si>
  <si>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Организация дополнительных парковочных мест на дворовых территориях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</si>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</sst>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75" fontId="4" fillId="0" borderId="25" xfId="0" applyNumberFormat="1" applyFont="1" applyBorder="1" applyAlignment="1">
      <alignment horizontal="center" vertical="center"/>
    </xf>
    <xf numFmtId="175" fontId="4" fillId="35" borderId="33" xfId="0" applyNumberFormat="1" applyFont="1" applyFill="1" applyBorder="1" applyAlignment="1">
      <alignment horizontal="center" vertical="center"/>
    </xf>
    <xf numFmtId="175" fontId="4" fillId="35" borderId="31" xfId="0" applyNumberFormat="1" applyFont="1" applyFill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9" borderId="11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1" fillId="34" borderId="36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4" fillId="36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5" fontId="6" fillId="39" borderId="14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75" fontId="4" fillId="36" borderId="36" xfId="0" applyNumberFormat="1" applyFont="1" applyFill="1" applyBorder="1" applyAlignment="1">
      <alignment horizontal="center" vertical="center"/>
    </xf>
    <xf numFmtId="175" fontId="0" fillId="3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1" fillId="33" borderId="36" xfId="0" applyNumberFormat="1" applyFont="1" applyFill="1" applyBorder="1" applyAlignment="1">
      <alignment horizontal="center" vertical="center"/>
    </xf>
    <xf numFmtId="175" fontId="10" fillId="0" borderId="36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175" fontId="2" fillId="33" borderId="36" xfId="0" applyNumberFormat="1" applyFont="1" applyFill="1" applyBorder="1" applyAlignment="1">
      <alignment horizontal="center" vertical="center"/>
    </xf>
    <xf numFmtId="175" fontId="6" fillId="39" borderId="36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17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7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7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73" fontId="2" fillId="0" borderId="55" xfId="0" applyNumberFormat="1" applyFont="1" applyBorder="1" applyAlignment="1">
      <alignment horizontal="center" vertical="center" wrapText="1"/>
    </xf>
    <xf numFmtId="175" fontId="33" fillId="0" borderId="49" xfId="0" applyNumberFormat="1" applyFont="1" applyFill="1" applyBorder="1" applyAlignment="1">
      <alignment horizontal="center" vertical="center" wrapText="1"/>
    </xf>
    <xf numFmtId="17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75" fontId="33" fillId="0" borderId="49" xfId="0" applyNumberFormat="1" applyFont="1" applyBorder="1" applyAlignment="1">
      <alignment horizontal="center" vertical="center" wrapText="1"/>
    </xf>
    <xf numFmtId="173" fontId="33" fillId="0" borderId="56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17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7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7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7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7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75" fontId="1" fillId="39" borderId="16" xfId="0" applyNumberFormat="1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7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7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7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7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7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17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7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7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7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7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17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7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7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7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5" fontId="13" fillId="0" borderId="20" xfId="0" applyNumberFormat="1" applyFont="1" applyBorder="1" applyAlignment="1" applyProtection="1">
      <alignment horizontal="center"/>
      <protection locked="0"/>
    </xf>
    <xf numFmtId="17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5" fontId="13" fillId="0" borderId="19" xfId="0" applyNumberFormat="1" applyFont="1" applyBorder="1" applyAlignment="1" applyProtection="1">
      <alignment horizontal="center"/>
      <protection locked="0"/>
    </xf>
    <xf numFmtId="175" fontId="14" fillId="0" borderId="18" xfId="0" applyNumberFormat="1" applyFont="1" applyBorder="1" applyAlignment="1" applyProtection="1">
      <alignment horizontal="center"/>
      <protection locked="0"/>
    </xf>
    <xf numFmtId="17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73" fontId="14" fillId="0" borderId="16" xfId="0" applyNumberFormat="1" applyFont="1" applyBorder="1" applyAlignment="1" applyProtection="1">
      <alignment horizontal="center"/>
      <protection locked="0"/>
    </xf>
    <xf numFmtId="173" fontId="14" fillId="0" borderId="32" xfId="0" applyNumberFormat="1" applyFont="1" applyBorder="1" applyAlignment="1" applyProtection="1">
      <alignment horizontal="center"/>
      <protection locked="0"/>
    </xf>
    <xf numFmtId="173" fontId="13" fillId="0" borderId="37" xfId="0" applyNumberFormat="1" applyFont="1" applyBorder="1" applyAlignment="1">
      <alignment horizontal="center"/>
    </xf>
    <xf numFmtId="173" fontId="13" fillId="0" borderId="7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49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49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49" xfId="0" applyNumberFormat="1" applyFont="1" applyBorder="1" applyAlignment="1">
      <alignment horizontal="center"/>
    </xf>
    <xf numFmtId="173" fontId="12" fillId="0" borderId="45" xfId="0" applyNumberFormat="1" applyFont="1" applyBorder="1" applyAlignment="1">
      <alignment horizontal="center"/>
    </xf>
    <xf numFmtId="173" fontId="12" fillId="0" borderId="7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5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173" fontId="2" fillId="0" borderId="70" xfId="0" applyNumberFormat="1" applyFont="1" applyBorder="1" applyAlignment="1" applyProtection="1">
      <alignment horizontal="center"/>
      <protection locked="0"/>
    </xf>
    <xf numFmtId="173" fontId="2" fillId="0" borderId="79" xfId="0" applyNumberFormat="1" applyFont="1" applyBorder="1" applyAlignment="1" applyProtection="1">
      <alignment horizontal="center"/>
      <protection locked="0"/>
    </xf>
    <xf numFmtId="173" fontId="2" fillId="47" borderId="16" xfId="0" applyNumberFormat="1" applyFont="1" applyFill="1" applyBorder="1" applyAlignment="1" applyProtection="1">
      <alignment horizontal="center" vertical="center"/>
      <protection locked="0"/>
    </xf>
    <xf numFmtId="173" fontId="2" fillId="47" borderId="32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173" fontId="2" fillId="44" borderId="10" xfId="0" applyNumberFormat="1" applyFont="1" applyFill="1" applyBorder="1" applyAlignment="1" applyProtection="1">
      <alignment horizontal="center" vertical="center"/>
      <protection locked="0"/>
    </xf>
    <xf numFmtId="173" fontId="2" fillId="44" borderId="4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2" fillId="0" borderId="32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173" fontId="2" fillId="0" borderId="73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72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40" xfId="0" applyNumberFormat="1" applyFont="1" applyFill="1" applyBorder="1" applyAlignment="1" applyProtection="1">
      <alignment horizontal="center" vertical="center"/>
      <protection locked="0"/>
    </xf>
    <xf numFmtId="173" fontId="2" fillId="47" borderId="50" xfId="0" applyNumberFormat="1" applyFont="1" applyFill="1" applyBorder="1" applyAlignment="1" applyProtection="1">
      <alignment horizontal="center" vertical="center"/>
      <protection locked="0"/>
    </xf>
    <xf numFmtId="173" fontId="2" fillId="44" borderId="44" xfId="0" applyNumberFormat="1" applyFont="1" applyFill="1" applyBorder="1" applyAlignment="1" applyProtection="1">
      <alignment horizontal="center" vertical="center"/>
      <protection locked="0"/>
    </xf>
    <xf numFmtId="173" fontId="2" fillId="44" borderId="5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7" fillId="0" borderId="67" xfId="0" applyNumberFormat="1" applyFont="1" applyBorder="1" applyAlignment="1">
      <alignment horizontal="center" vertical="center"/>
    </xf>
    <xf numFmtId="173" fontId="7" fillId="0" borderId="56" xfId="0" applyNumberFormat="1" applyFont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73" fontId="18" fillId="0" borderId="67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7" borderId="13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4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34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42" borderId="39" xfId="0" applyNumberFormat="1" applyFont="1" applyFill="1" applyBorder="1" applyAlignment="1" applyProtection="1">
      <alignment horizontal="center" vertical="center"/>
      <protection locked="0"/>
    </xf>
    <xf numFmtId="175" fontId="2" fillId="47" borderId="22" xfId="0" applyNumberFormat="1" applyFont="1" applyFill="1" applyBorder="1" applyAlignment="1" applyProtection="1">
      <alignment horizontal="center" vertical="center"/>
      <protection locked="0"/>
    </xf>
    <xf numFmtId="175" fontId="2" fillId="44" borderId="68" xfId="0" applyNumberFormat="1" applyFont="1" applyFill="1" applyBorder="1" applyAlignment="1" applyProtection="1">
      <alignment horizontal="center" vertical="center"/>
      <protection locked="0"/>
    </xf>
    <xf numFmtId="175" fontId="7" fillId="0" borderId="48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75" fontId="4" fillId="0" borderId="75" xfId="0" applyNumberFormat="1" applyFont="1" applyBorder="1" applyAlignment="1">
      <alignment horizontal="center" vertical="center"/>
    </xf>
    <xf numFmtId="17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0" fontId="45" fillId="48" borderId="11" xfId="60" applyNumberFormat="1" applyFont="1" applyFill="1" applyBorder="1" applyAlignment="1">
      <alignment horizontal="center" vertical="center"/>
    </xf>
    <xf numFmtId="180" fontId="46" fillId="48" borderId="11" xfId="60" applyNumberFormat="1" applyFont="1" applyFill="1" applyBorder="1" applyAlignment="1">
      <alignment horizontal="center" vertical="center"/>
    </xf>
    <xf numFmtId="180" fontId="48" fillId="48" borderId="11" xfId="60" applyNumberFormat="1" applyFont="1" applyFill="1" applyBorder="1" applyAlignment="1">
      <alignment horizontal="center" vertical="center"/>
    </xf>
    <xf numFmtId="180" fontId="17" fillId="50" borderId="11" xfId="60" applyNumberFormat="1" applyFont="1" applyFill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/>
    </xf>
    <xf numFmtId="17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17" fillId="17" borderId="11" xfId="60" applyNumberFormat="1" applyFont="1" applyFill="1" applyBorder="1" applyAlignment="1">
      <alignment horizontal="center" vertical="center" wrapText="1"/>
    </xf>
    <xf numFmtId="175" fontId="54" fillId="50" borderId="11" xfId="0" applyNumberFormat="1" applyFont="1" applyFill="1" applyBorder="1" applyAlignment="1">
      <alignment horizontal="center" vertical="center" wrapText="1"/>
    </xf>
    <xf numFmtId="175" fontId="52" fillId="50" borderId="11" xfId="0" applyNumberFormat="1" applyFont="1" applyFill="1" applyBorder="1" applyAlignment="1">
      <alignment horizontal="center" vertical="center" wrapText="1"/>
    </xf>
    <xf numFmtId="175" fontId="41" fillId="50" borderId="11" xfId="0" applyNumberFormat="1" applyFont="1" applyFill="1" applyBorder="1" applyAlignment="1">
      <alignment horizontal="center" vertical="center" wrapText="1"/>
    </xf>
    <xf numFmtId="18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9" fillId="51" borderId="11" xfId="6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 wrapText="1"/>
    </xf>
    <xf numFmtId="180" fontId="56" fillId="0" borderId="11" xfId="60" applyNumberFormat="1" applyFont="1" applyFill="1" applyBorder="1" applyAlignment="1">
      <alignment horizontal="center" vertical="center" wrapText="1"/>
    </xf>
    <xf numFmtId="180" fontId="44" fillId="0" borderId="11" xfId="60" applyNumberFormat="1" applyFont="1" applyFill="1" applyBorder="1" applyAlignment="1">
      <alignment horizontal="center" vertical="center" wrapText="1"/>
    </xf>
    <xf numFmtId="180" fontId="51" fillId="0" borderId="11" xfId="60" applyNumberFormat="1" applyFont="1" applyFill="1" applyBorder="1" applyAlignment="1">
      <alignment horizontal="center" vertical="center" wrapText="1"/>
    </xf>
    <xf numFmtId="180" fontId="57" fillId="0" borderId="11" xfId="60" applyNumberFormat="1" applyFont="1" applyFill="1" applyBorder="1" applyAlignment="1">
      <alignment horizontal="center" vertical="center" wrapText="1"/>
    </xf>
    <xf numFmtId="18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56" fillId="48" borderId="11" xfId="60" applyNumberFormat="1" applyFont="1" applyFill="1" applyBorder="1" applyAlignment="1">
      <alignment horizontal="center" vertical="center"/>
    </xf>
    <xf numFmtId="180" fontId="44" fillId="48" borderId="11" xfId="60" applyNumberFormat="1" applyFont="1" applyFill="1" applyBorder="1" applyAlignment="1">
      <alignment horizontal="center" vertical="center"/>
    </xf>
    <xf numFmtId="180" fontId="58" fillId="48" borderId="11" xfId="60" applyNumberFormat="1" applyFont="1" applyFill="1" applyBorder="1" applyAlignment="1">
      <alignment horizontal="center" vertical="center"/>
    </xf>
    <xf numFmtId="180" fontId="17" fillId="0" borderId="71" xfId="0" applyNumberFormat="1" applyFont="1" applyFill="1" applyBorder="1" applyAlignment="1">
      <alignment horizontal="center" vertical="center" wrapText="1"/>
    </xf>
    <xf numFmtId="18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51" fillId="48" borderId="11" xfId="60" applyNumberFormat="1" applyFont="1" applyFill="1" applyBorder="1" applyAlignment="1">
      <alignment horizontal="center" vertical="center"/>
    </xf>
    <xf numFmtId="18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9" fillId="50" borderId="11" xfId="60" applyNumberFormat="1" applyFont="1" applyFill="1" applyBorder="1" applyAlignment="1">
      <alignment horizontal="center" vertical="center"/>
    </xf>
    <xf numFmtId="180" fontId="57" fillId="48" borderId="11" xfId="60" applyNumberFormat="1" applyFont="1" applyFill="1" applyBorder="1" applyAlignment="1">
      <alignment horizontal="center" vertical="center"/>
    </xf>
    <xf numFmtId="180" fontId="55" fillId="50" borderId="11" xfId="60" applyNumberFormat="1" applyFont="1" applyFill="1" applyBorder="1" applyAlignment="1">
      <alignment horizontal="center" vertical="center"/>
    </xf>
    <xf numFmtId="180" fontId="59" fillId="48" borderId="11" xfId="60" applyNumberFormat="1" applyFont="1" applyFill="1" applyBorder="1" applyAlignment="1">
      <alignment horizontal="center" vertical="center"/>
    </xf>
    <xf numFmtId="180" fontId="41" fillId="48" borderId="11" xfId="60" applyNumberFormat="1" applyFont="1" applyFill="1" applyBorder="1" applyAlignment="1">
      <alignment horizontal="center" vertical="center" wrapText="1"/>
    </xf>
    <xf numFmtId="180" fontId="55" fillId="51" borderId="11" xfId="60" applyNumberFormat="1" applyFont="1" applyFill="1" applyBorder="1" applyAlignment="1">
      <alignment horizontal="center" vertical="center" wrapText="1"/>
    </xf>
    <xf numFmtId="180" fontId="52" fillId="48" borderId="11" xfId="60" applyNumberFormat="1" applyFont="1" applyFill="1" applyBorder="1" applyAlignment="1">
      <alignment horizontal="center" vertical="center" wrapText="1"/>
    </xf>
    <xf numFmtId="180" fontId="33" fillId="48" borderId="11" xfId="60" applyNumberFormat="1" applyFont="1" applyFill="1" applyBorder="1" applyAlignment="1">
      <alignment horizontal="center" vertical="center" wrapText="1"/>
    </xf>
    <xf numFmtId="180" fontId="49" fillId="17" borderId="11" xfId="60" applyNumberFormat="1" applyFont="1" applyFill="1" applyBorder="1" applyAlignment="1">
      <alignment horizontal="center" vertical="center" wrapText="1"/>
    </xf>
    <xf numFmtId="180" fontId="49" fillId="50" borderId="11" xfId="60" applyNumberFormat="1" applyFont="1" applyFill="1" applyBorder="1" applyAlignment="1">
      <alignment horizontal="center" vertical="center" wrapText="1"/>
    </xf>
    <xf numFmtId="180" fontId="51" fillId="50" borderId="11" xfId="60" applyNumberFormat="1" applyFont="1" applyFill="1" applyBorder="1" applyAlignment="1">
      <alignment horizontal="center" vertical="center" wrapText="1"/>
    </xf>
    <xf numFmtId="180" fontId="55" fillId="50" borderId="11" xfId="60" applyNumberFormat="1" applyFont="1" applyFill="1" applyBorder="1" applyAlignment="1">
      <alignment horizontal="center" vertical="center" wrapText="1"/>
    </xf>
    <xf numFmtId="18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7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0" fontId="50" fillId="0" borderId="11" xfId="6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52" fillId="0" borderId="11" xfId="60" applyNumberFormat="1" applyFont="1" applyBorder="1" applyAlignment="1">
      <alignment horizontal="center" vertical="center" wrapText="1"/>
    </xf>
    <xf numFmtId="18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175" fontId="17" fillId="51" borderId="11" xfId="0" applyNumberFormat="1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7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0" fontId="50" fillId="0" borderId="11" xfId="60" applyNumberFormat="1" applyFont="1" applyBorder="1" applyAlignment="1" applyProtection="1">
      <alignment horizontal="center" vertical="center" wrapText="1"/>
      <protection locked="0"/>
    </xf>
    <xf numFmtId="180" fontId="53" fillId="0" borderId="11" xfId="60" applyNumberFormat="1" applyFont="1" applyBorder="1" applyAlignment="1" applyProtection="1">
      <alignment horizontal="center" vertical="center" wrapText="1"/>
      <protection locked="0"/>
    </xf>
    <xf numFmtId="175" fontId="53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175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7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0" fontId="54" fillId="51" borderId="11" xfId="60" applyNumberFormat="1" applyFont="1" applyFill="1" applyBorder="1" applyAlignment="1">
      <alignment horizontal="center" vertical="center" wrapText="1"/>
    </xf>
    <xf numFmtId="17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7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0" fontId="54" fillId="17" borderId="11" xfId="60" applyNumberFormat="1" applyFont="1" applyFill="1" applyBorder="1" applyAlignment="1">
      <alignment horizontal="center" vertical="center" wrapText="1"/>
    </xf>
    <xf numFmtId="17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0" fillId="0" borderId="0" xfId="60" applyNumberFormat="1" applyFont="1" applyAlignment="1">
      <alignment horizontal="center" vertical="center"/>
    </xf>
    <xf numFmtId="180" fontId="1" fillId="0" borderId="11" xfId="60" applyNumberFormat="1" applyFont="1" applyFill="1" applyBorder="1" applyAlignment="1">
      <alignment horizontal="center" vertical="center" wrapText="1"/>
    </xf>
    <xf numFmtId="180" fontId="0" fillId="0" borderId="11" xfId="60" applyNumberFormat="1" applyFont="1" applyBorder="1" applyAlignment="1">
      <alignment horizontal="center" vertical="center"/>
    </xf>
    <xf numFmtId="180" fontId="7" fillId="0" borderId="11" xfId="60" applyNumberFormat="1" applyFont="1" applyBorder="1" applyAlignment="1">
      <alignment horizontal="center" vertical="center"/>
    </xf>
    <xf numFmtId="180" fontId="24" fillId="0" borderId="11" xfId="60" applyNumberFormat="1" applyFont="1" applyBorder="1" applyAlignment="1">
      <alignment horizontal="center" vertical="center"/>
    </xf>
    <xf numFmtId="180" fontId="1" fillId="0" borderId="11" xfId="60" applyNumberFormat="1" applyFont="1" applyBorder="1" applyAlignment="1">
      <alignment horizontal="center" vertical="center" wrapText="1"/>
    </xf>
    <xf numFmtId="180" fontId="1" fillId="31" borderId="11" xfId="60" applyNumberFormat="1" applyFont="1" applyFill="1" applyBorder="1" applyAlignment="1" applyProtection="1">
      <alignment horizontal="center"/>
      <protection locked="0"/>
    </xf>
    <xf numFmtId="180" fontId="1" fillId="49" borderId="11" xfId="60" applyNumberFormat="1" applyFont="1" applyFill="1" applyBorder="1" applyAlignment="1" applyProtection="1">
      <alignment horizontal="center"/>
      <protection locked="0"/>
    </xf>
    <xf numFmtId="180" fontId="10" fillId="48" borderId="11" xfId="60" applyNumberFormat="1" applyFont="1" applyFill="1" applyBorder="1" applyAlignment="1" applyProtection="1">
      <alignment horizontal="center" vertical="center"/>
      <protection locked="0"/>
    </xf>
    <xf numFmtId="180" fontId="7" fillId="48" borderId="11" xfId="60" applyNumberFormat="1" applyFont="1" applyFill="1" applyBorder="1" applyAlignment="1" applyProtection="1">
      <alignment horizontal="center" vertical="center"/>
      <protection locked="0"/>
    </xf>
    <xf numFmtId="180" fontId="12" fillId="48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2" fillId="0" borderId="11" xfId="60" applyNumberFormat="1" applyFont="1" applyFill="1" applyBorder="1" applyAlignment="1" applyProtection="1">
      <alignment horizontal="center" vertical="center"/>
      <protection locked="0"/>
    </xf>
    <xf numFmtId="180" fontId="1" fillId="44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37" xfId="60" applyNumberFormat="1" applyFont="1" applyFill="1" applyBorder="1" applyAlignment="1">
      <alignment horizontal="center" vertical="center"/>
    </xf>
    <xf numFmtId="180" fontId="0" fillId="0" borderId="10" xfId="60" applyNumberFormat="1" applyFont="1" applyFill="1" applyBorder="1" applyAlignment="1">
      <alignment horizontal="center" vertical="center"/>
    </xf>
    <xf numFmtId="180" fontId="0" fillId="0" borderId="45" xfId="60" applyNumberFormat="1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center" vertical="center"/>
    </xf>
    <xf numFmtId="180" fontId="0" fillId="0" borderId="0" xfId="60" applyNumberFormat="1" applyFont="1" applyAlignment="1">
      <alignment/>
    </xf>
    <xf numFmtId="18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1" xfId="60" applyNumberFormat="1" applyFont="1" applyBorder="1" applyAlignment="1">
      <alignment horizontal="center" vertical="center"/>
    </xf>
    <xf numFmtId="18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18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0" fontId="1" fillId="0" borderId="0" xfId="60" applyNumberFormat="1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top" wrapText="1"/>
    </xf>
    <xf numFmtId="18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7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349" t="s">
        <v>587</v>
      </c>
      <c r="E1" s="1349"/>
      <c r="F1" s="1349"/>
      <c r="G1" s="1349"/>
    </row>
    <row r="2" spans="1:7" ht="12.75">
      <c r="A2" s="1350" t="s">
        <v>592</v>
      </c>
      <c r="B2" s="1350"/>
      <c r="C2" s="1350"/>
      <c r="D2" s="1350"/>
      <c r="E2" s="1350"/>
      <c r="F2" s="1350"/>
      <c r="G2" s="1350"/>
    </row>
    <row r="3" spans="1:7" ht="12.75">
      <c r="A3" s="26"/>
      <c r="B3" s="26"/>
      <c r="C3" s="26" t="s">
        <v>591</v>
      </c>
      <c r="D3" s="80"/>
      <c r="E3" s="26" t="s">
        <v>590</v>
      </c>
      <c r="F3" s="1363">
        <v>39374</v>
      </c>
      <c r="G3" s="1349"/>
    </row>
    <row r="4" spans="1:7" ht="15">
      <c r="A4" s="1351" t="s">
        <v>588</v>
      </c>
      <c r="B4" s="1352"/>
      <c r="C4" s="1352"/>
      <c r="D4" s="1352"/>
      <c r="E4" s="1352"/>
      <c r="F4" s="1352"/>
      <c r="G4" s="1352"/>
    </row>
    <row r="5" spans="1:7" ht="15">
      <c r="A5" s="1364" t="s">
        <v>593</v>
      </c>
      <c r="B5" s="1364"/>
      <c r="C5" s="1364"/>
      <c r="D5" s="1364"/>
      <c r="E5" s="1364"/>
      <c r="F5" s="1364"/>
      <c r="G5" s="1364"/>
    </row>
    <row r="6" spans="1:7" ht="15">
      <c r="A6" s="1362" t="s">
        <v>589</v>
      </c>
      <c r="B6" s="1362"/>
      <c r="C6" s="1362"/>
      <c r="D6" s="1362"/>
      <c r="E6" s="1362"/>
      <c r="F6" s="1362"/>
      <c r="G6" s="1362"/>
    </row>
    <row r="7" spans="1:7" ht="40.5" customHeight="1">
      <c r="A7" s="1353" t="s">
        <v>452</v>
      </c>
      <c r="B7" s="1356" t="s">
        <v>453</v>
      </c>
      <c r="C7" s="1357"/>
      <c r="D7" s="64" t="s">
        <v>454</v>
      </c>
      <c r="E7" s="64" t="s">
        <v>455</v>
      </c>
      <c r="F7" s="1360" t="s">
        <v>136</v>
      </c>
      <c r="G7" s="1361"/>
    </row>
    <row r="8" spans="1:7" ht="24" customHeight="1">
      <c r="A8" s="1354"/>
      <c r="B8" s="1358">
        <v>2006</v>
      </c>
      <c r="C8" s="1359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355"/>
      <c r="B9" s="67" t="s">
        <v>138</v>
      </c>
      <c r="C9" s="67" t="s">
        <v>451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583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584</v>
      </c>
      <c r="B11" s="63"/>
      <c r="C11" s="63"/>
      <c r="D11" s="63"/>
      <c r="E11" s="63"/>
      <c r="F11" s="63"/>
      <c r="G11" s="63"/>
    </row>
    <row r="12" spans="1:7" ht="12.75">
      <c r="A12" s="70" t="s">
        <v>585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586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429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584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430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431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432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433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434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584</v>
      </c>
      <c r="B21" s="63"/>
      <c r="C21" s="63"/>
      <c r="D21" s="63"/>
      <c r="E21" s="63"/>
      <c r="F21" s="63"/>
      <c r="G21" s="63"/>
    </row>
    <row r="22" spans="1:7" ht="12.75">
      <c r="A22" s="70" t="s">
        <v>435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436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437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438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439</v>
      </c>
      <c r="B27" s="63"/>
      <c r="C27" s="63"/>
      <c r="D27" s="63"/>
      <c r="E27" s="63"/>
      <c r="F27" s="76"/>
      <c r="G27" s="76"/>
    </row>
    <row r="28" spans="1:7" ht="12.75">
      <c r="A28" s="70" t="s">
        <v>440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441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442</v>
      </c>
      <c r="B32" s="63"/>
      <c r="C32" s="63"/>
      <c r="D32" s="63"/>
      <c r="E32" s="63"/>
      <c r="F32" s="63"/>
      <c r="G32" s="63"/>
    </row>
    <row r="33" spans="1:7" ht="12.75">
      <c r="A33" s="72" t="s">
        <v>443</v>
      </c>
      <c r="B33" s="63"/>
      <c r="C33" s="63"/>
      <c r="D33" s="63"/>
      <c r="E33" s="63"/>
      <c r="F33" s="63"/>
      <c r="G33" s="63"/>
    </row>
    <row r="34" spans="1:7" ht="12.75">
      <c r="A34" s="72" t="s">
        <v>444</v>
      </c>
      <c r="B34" s="56"/>
      <c r="C34" s="56"/>
      <c r="D34" s="56"/>
      <c r="E34" s="56"/>
      <c r="F34" s="56"/>
      <c r="G34" s="56"/>
    </row>
    <row r="35" spans="1:7" ht="12.75">
      <c r="A35" s="71" t="s">
        <v>445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446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447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448</v>
      </c>
      <c r="B38" s="56"/>
      <c r="C38" s="56"/>
      <c r="D38" s="56"/>
      <c r="E38" s="56"/>
      <c r="F38" s="56"/>
      <c r="G38" s="56"/>
    </row>
    <row r="39" spans="1:7" ht="12.75">
      <c r="A39" s="71" t="s">
        <v>449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584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368"/>
      <c r="D1" s="1368"/>
      <c r="E1" s="1368"/>
      <c r="F1" s="1368"/>
      <c r="G1" s="1368"/>
      <c r="H1" s="1368"/>
      <c r="I1" s="1368"/>
      <c r="J1" s="17"/>
      <c r="K1" s="17"/>
      <c r="L1" s="17"/>
      <c r="M1" s="17"/>
    </row>
    <row r="2" spans="3:13" ht="15" hidden="1">
      <c r="C2" s="1368" t="e">
        <f>#REF!</f>
        <v>#REF!</v>
      </c>
      <c r="D2" s="1368"/>
      <c r="E2" s="1368"/>
      <c r="F2" s="1368"/>
      <c r="G2" s="1368"/>
      <c r="H2" s="1368"/>
      <c r="I2" s="1368"/>
      <c r="J2" s="17"/>
      <c r="K2" s="17"/>
      <c r="L2" s="17"/>
      <c r="M2" s="17"/>
    </row>
    <row r="3" spans="3:13" ht="15">
      <c r="C3" s="1369" t="e">
        <f>#REF!</f>
        <v>#REF!</v>
      </c>
      <c r="D3" s="1368"/>
      <c r="E3" s="1368"/>
      <c r="F3" s="1368"/>
      <c r="G3" s="1368"/>
      <c r="H3" s="1368"/>
      <c r="I3" s="1368"/>
      <c r="J3" s="17"/>
      <c r="K3" s="17"/>
      <c r="L3" s="17"/>
      <c r="M3" s="17"/>
    </row>
    <row r="4" spans="3:13" ht="15">
      <c r="C4" s="1365" t="e">
        <f>#REF!</f>
        <v>#REF!</v>
      </c>
      <c r="D4" s="1365"/>
      <c r="E4" s="1365"/>
      <c r="F4" s="1365"/>
      <c r="G4" s="1365"/>
      <c r="H4" s="1365"/>
      <c r="I4" s="1365"/>
      <c r="J4" s="17"/>
      <c r="K4" s="17"/>
      <c r="L4" s="17"/>
      <c r="M4" s="17"/>
    </row>
    <row r="5" spans="3:13" ht="15">
      <c r="C5" s="1365" t="e">
        <f>#REF!</f>
        <v>#REF!</v>
      </c>
      <c r="D5" s="1365"/>
      <c r="E5" s="1365"/>
      <c r="F5" s="1365"/>
      <c r="G5" s="1365"/>
      <c r="H5" s="1365"/>
      <c r="I5" s="1365"/>
      <c r="J5" s="17"/>
      <c r="K5" s="17"/>
      <c r="L5" s="17"/>
      <c r="M5" s="17"/>
    </row>
    <row r="6" spans="3:13" ht="15.75" customHeight="1" hidden="1">
      <c r="C6" s="1365" t="e">
        <f>#REF!</f>
        <v>#REF!</v>
      </c>
      <c r="D6" s="1365"/>
      <c r="E6" s="1365"/>
      <c r="F6" s="1365"/>
      <c r="G6" s="1365"/>
      <c r="H6" s="1365"/>
      <c r="I6" s="1365"/>
      <c r="J6" s="17"/>
      <c r="K6" s="17"/>
      <c r="L6" s="17"/>
      <c r="M6" s="17"/>
    </row>
    <row r="7" spans="3:13" ht="15.75" customHeight="1" hidden="1">
      <c r="C7" s="1365" t="e">
        <f>#REF!</f>
        <v>#REF!</v>
      </c>
      <c r="D7" s="1365"/>
      <c r="E7" s="1365"/>
      <c r="F7" s="1365"/>
      <c r="G7" s="1365"/>
      <c r="H7" s="1365"/>
      <c r="I7" s="1365"/>
      <c r="J7" s="17"/>
      <c r="K7" s="17"/>
      <c r="L7" s="17"/>
      <c r="M7" s="17"/>
    </row>
    <row r="8" spans="3:13" ht="15.75" customHeight="1" hidden="1">
      <c r="C8" s="1365" t="e">
        <f>#REF!</f>
        <v>#REF!</v>
      </c>
      <c r="D8" s="1365"/>
      <c r="E8" s="1365"/>
      <c r="F8" s="1365"/>
      <c r="G8" s="1365"/>
      <c r="H8" s="1365"/>
      <c r="I8" s="1365"/>
      <c r="J8" s="17"/>
      <c r="K8" s="17"/>
      <c r="L8" s="17"/>
      <c r="M8" s="17"/>
    </row>
    <row r="9" spans="3:13" ht="15.75" customHeight="1" hidden="1">
      <c r="C9" s="1365" t="e">
        <f>#REF!</f>
        <v>#REF!</v>
      </c>
      <c r="D9" s="1365"/>
      <c r="E9" s="1365"/>
      <c r="F9" s="1365"/>
      <c r="G9" s="1365"/>
      <c r="H9" s="1365"/>
      <c r="I9" s="1365"/>
      <c r="J9" s="17"/>
      <c r="K9" s="17"/>
      <c r="L9" s="17"/>
      <c r="M9" s="17"/>
    </row>
    <row r="10" spans="3:13" ht="15.75" customHeight="1" hidden="1">
      <c r="C10" s="1365" t="e">
        <f>#REF!</f>
        <v>#REF!</v>
      </c>
      <c r="D10" s="1365"/>
      <c r="E10" s="1365"/>
      <c r="F10" s="1365"/>
      <c r="G10" s="1365"/>
      <c r="H10" s="1365"/>
      <c r="I10" s="1365"/>
      <c r="J10" s="17"/>
      <c r="K10" s="17"/>
      <c r="L10" s="17"/>
      <c r="M10" s="17"/>
    </row>
    <row r="11" spans="3:13" ht="15.75" customHeight="1" hidden="1">
      <c r="C11" s="1365" t="e">
        <f>#REF!</f>
        <v>#REF!</v>
      </c>
      <c r="D11" s="1365"/>
      <c r="E11" s="1365"/>
      <c r="F11" s="1365"/>
      <c r="G11" s="1365"/>
      <c r="H11" s="1365"/>
      <c r="I11" s="1365"/>
      <c r="J11" s="17"/>
      <c r="K11" s="17"/>
      <c r="L11" s="17"/>
      <c r="M11" s="17"/>
    </row>
    <row r="12" spans="3:13" ht="15.75" customHeight="1" hidden="1">
      <c r="C12" s="1365" t="e">
        <f>#REF!</f>
        <v>#REF!</v>
      </c>
      <c r="D12" s="1365"/>
      <c r="E12" s="1365"/>
      <c r="F12" s="1365"/>
      <c r="G12" s="1365"/>
      <c r="H12" s="1365"/>
      <c r="I12" s="1365"/>
      <c r="J12" s="17"/>
      <c r="K12" s="17"/>
      <c r="L12" s="17"/>
      <c r="M12" s="17"/>
    </row>
    <row r="13" spans="3:13" ht="15.75" customHeight="1" hidden="1">
      <c r="C13" s="1365" t="e">
        <f>#REF!</f>
        <v>#REF!</v>
      </c>
      <c r="D13" s="1365"/>
      <c r="E13" s="1365"/>
      <c r="F13" s="1365"/>
      <c r="G13" s="1365"/>
      <c r="H13" s="1365"/>
      <c r="I13" s="1365"/>
      <c r="J13" s="17"/>
      <c r="K13" s="17"/>
      <c r="L13" s="17"/>
      <c r="M13" s="17"/>
    </row>
    <row r="14" spans="3:13" ht="15.75" customHeight="1" hidden="1">
      <c r="C14" s="1365" t="e">
        <f>#REF!</f>
        <v>#REF!</v>
      </c>
      <c r="D14" s="1365"/>
      <c r="E14" s="1365"/>
      <c r="F14" s="1365"/>
      <c r="G14" s="1365"/>
      <c r="H14" s="1365"/>
      <c r="I14" s="1365"/>
      <c r="J14" s="17"/>
      <c r="K14" s="17"/>
      <c r="L14" s="17"/>
      <c r="M14" s="17"/>
    </row>
    <row r="15" spans="3:13" ht="15.75" customHeight="1" hidden="1">
      <c r="C15" s="1365" t="e">
        <f>#REF!</f>
        <v>#REF!</v>
      </c>
      <c r="D15" s="1365"/>
      <c r="E15" s="1365"/>
      <c r="F15" s="1365"/>
      <c r="G15" s="1365"/>
      <c r="H15" s="1365"/>
      <c r="I15" s="1365"/>
      <c r="J15" s="17"/>
      <c r="K15" s="17"/>
      <c r="L15" s="17"/>
      <c r="M15" s="17"/>
    </row>
    <row r="16" spans="3:13" ht="15.75" customHeight="1" hidden="1">
      <c r="C16" s="1365" t="e">
        <f>#REF!</f>
        <v>#REF!</v>
      </c>
      <c r="D16" s="1365"/>
      <c r="E16" s="1365"/>
      <c r="F16" s="1365"/>
      <c r="G16" s="1365"/>
      <c r="H16" s="1365"/>
      <c r="I16" s="1365"/>
      <c r="J16" s="17"/>
      <c r="K16" s="17"/>
      <c r="L16" s="17"/>
      <c r="M16" s="17"/>
    </row>
    <row r="17" spans="3:13" ht="15.75" customHeight="1" hidden="1">
      <c r="C17" s="1365" t="e">
        <f>#REF!</f>
        <v>#REF!</v>
      </c>
      <c r="D17" s="1365"/>
      <c r="E17" s="1365"/>
      <c r="F17" s="1365"/>
      <c r="G17" s="1365"/>
      <c r="H17" s="1365"/>
      <c r="I17" s="1365"/>
      <c r="J17" s="17"/>
      <c r="K17" s="17"/>
      <c r="L17" s="17"/>
      <c r="M17" s="17"/>
    </row>
    <row r="18" spans="3:13" ht="15.75" customHeight="1" hidden="1">
      <c r="C18" s="1365" t="e">
        <f>#REF!</f>
        <v>#REF!</v>
      </c>
      <c r="D18" s="1365"/>
      <c r="E18" s="1365"/>
      <c r="F18" s="1365"/>
      <c r="G18" s="1365"/>
      <c r="H18" s="1365"/>
      <c r="I18" s="1365"/>
      <c r="J18" s="17"/>
      <c r="K18" s="17"/>
      <c r="L18" s="17"/>
      <c r="M18" s="17"/>
    </row>
    <row r="19" spans="3:13" ht="15" hidden="1">
      <c r="C19" s="1365" t="e">
        <f>#REF!</f>
        <v>#REF!</v>
      </c>
      <c r="D19" s="1365"/>
      <c r="E19" s="1365"/>
      <c r="F19" s="1365"/>
      <c r="G19" s="1365"/>
      <c r="H19" s="1365"/>
      <c r="I19" s="1365"/>
      <c r="J19" s="17"/>
      <c r="K19" s="17"/>
      <c r="L19" s="17"/>
      <c r="M19" s="17"/>
    </row>
    <row r="20" spans="3:13" ht="15" hidden="1">
      <c r="C20" s="1365" t="e">
        <f>#REF!</f>
        <v>#REF!</v>
      </c>
      <c r="D20" s="1365"/>
      <c r="E20" s="1365"/>
      <c r="F20" s="1365"/>
      <c r="G20" s="1365"/>
      <c r="H20" s="1365"/>
      <c r="I20" s="1365"/>
      <c r="J20" s="17"/>
      <c r="K20" s="17"/>
      <c r="L20" s="17"/>
      <c r="M20" s="17"/>
    </row>
    <row r="21" spans="3:13" ht="15" hidden="1">
      <c r="C21" s="1365" t="e">
        <f>#REF!</f>
        <v>#REF!</v>
      </c>
      <c r="D21" s="1365"/>
      <c r="E21" s="1365"/>
      <c r="F21" s="1365"/>
      <c r="G21" s="1365"/>
      <c r="H21" s="1365"/>
      <c r="I21" s="1365"/>
      <c r="J21" s="17"/>
      <c r="K21" s="17"/>
      <c r="L21" s="17"/>
      <c r="M21" s="17"/>
    </row>
    <row r="22" spans="3:13" ht="15" hidden="1">
      <c r="C22" s="1365" t="e">
        <f>#REF!</f>
        <v>#REF!</v>
      </c>
      <c r="D22" s="1365"/>
      <c r="E22" s="1365"/>
      <c r="F22" s="1365"/>
      <c r="G22" s="1365"/>
      <c r="H22" s="1365"/>
      <c r="I22" s="1365"/>
      <c r="J22" s="17"/>
      <c r="K22" s="17"/>
      <c r="L22" s="17"/>
      <c r="M22" s="17"/>
    </row>
    <row r="23" spans="3:13" ht="15" hidden="1">
      <c r="C23" s="1365" t="e">
        <f>#REF!</f>
        <v>#REF!</v>
      </c>
      <c r="D23" s="1365"/>
      <c r="E23" s="1365"/>
      <c r="F23" s="1365"/>
      <c r="G23" s="1365"/>
      <c r="H23" s="1365"/>
      <c r="I23" s="1365"/>
      <c r="J23" s="17"/>
      <c r="K23" s="17"/>
      <c r="L23" s="17"/>
      <c r="M23" s="17"/>
    </row>
    <row r="24" spans="3:13" ht="15" hidden="1">
      <c r="C24" s="1365" t="e">
        <f>#REF!</f>
        <v>#REF!</v>
      </c>
      <c r="D24" s="1365"/>
      <c r="E24" s="1365"/>
      <c r="F24" s="1365"/>
      <c r="G24" s="1365"/>
      <c r="H24" s="1365"/>
      <c r="I24" s="1365"/>
      <c r="J24" s="17"/>
      <c r="K24" s="17"/>
      <c r="L24" s="17"/>
      <c r="M24" s="17"/>
    </row>
    <row r="25" spans="2:13" ht="17.25">
      <c r="B25" s="1366" t="s">
        <v>149</v>
      </c>
      <c r="C25" s="1366"/>
      <c r="D25" s="1366"/>
      <c r="E25" s="1366"/>
      <c r="F25" s="1366"/>
      <c r="G25" s="1366"/>
      <c r="H25" s="1366"/>
      <c r="I25" s="1366"/>
      <c r="J25" s="17"/>
      <c r="K25" s="17"/>
      <c r="L25" s="17"/>
      <c r="M25" s="17"/>
    </row>
    <row r="26" spans="1:13" ht="17.25">
      <c r="A26" s="88"/>
      <c r="B26" s="1371" t="s">
        <v>706</v>
      </c>
      <c r="C26" s="1371"/>
      <c r="D26" s="1371"/>
      <c r="E26" s="1371"/>
      <c r="F26" s="1371"/>
      <c r="G26" s="1371"/>
      <c r="H26" s="1371"/>
      <c r="I26" s="1371"/>
      <c r="J26" s="88"/>
      <c r="K26" s="88"/>
      <c r="L26" s="88"/>
      <c r="M26" s="88"/>
    </row>
    <row r="27" spans="1:13" ht="18" thickBot="1">
      <c r="A27" s="88"/>
      <c r="B27" s="88"/>
      <c r="C27" s="1370" t="s">
        <v>187</v>
      </c>
      <c r="D27" s="1370"/>
      <c r="E27" s="1370"/>
      <c r="F27" s="1370"/>
      <c r="G27" s="1370"/>
      <c r="H27" s="1370"/>
      <c r="I27" s="1370"/>
      <c r="J27" s="220"/>
      <c r="K27" s="220"/>
      <c r="L27" s="220"/>
      <c r="M27" s="220"/>
    </row>
    <row r="28" spans="1:13" ht="39" thickBot="1">
      <c r="A28" s="52" t="s">
        <v>80</v>
      </c>
      <c r="B28" s="38" t="s">
        <v>591</v>
      </c>
      <c r="C28" s="22" t="s">
        <v>188</v>
      </c>
      <c r="D28" s="39" t="s">
        <v>359</v>
      </c>
      <c r="E28" s="133" t="s">
        <v>200</v>
      </c>
      <c r="F28" s="133" t="s">
        <v>198</v>
      </c>
      <c r="G28" s="133" t="s">
        <v>82</v>
      </c>
      <c r="H28" s="27" t="s">
        <v>199</v>
      </c>
      <c r="I28" s="149" t="s">
        <v>236</v>
      </c>
      <c r="J28" s="152" t="s">
        <v>572</v>
      </c>
      <c r="K28" s="153" t="s">
        <v>573</v>
      </c>
      <c r="L28" s="153" t="s">
        <v>561</v>
      </c>
      <c r="M28" s="186" t="s">
        <v>562</v>
      </c>
    </row>
    <row r="29" spans="1:13" ht="12.75">
      <c r="A29" s="55">
        <v>1</v>
      </c>
      <c r="B29" s="219" t="s">
        <v>517</v>
      </c>
      <c r="C29" s="466">
        <v>2</v>
      </c>
      <c r="D29" s="443" t="s">
        <v>387</v>
      </c>
      <c r="E29" s="444" t="s">
        <v>472</v>
      </c>
      <c r="F29" s="444" t="s">
        <v>258</v>
      </c>
      <c r="G29" s="445" t="s">
        <v>259</v>
      </c>
      <c r="H29" s="681" t="s">
        <v>259</v>
      </c>
      <c r="I29" s="222">
        <v>7</v>
      </c>
      <c r="J29" s="223">
        <v>8</v>
      </c>
      <c r="K29" s="224">
        <v>9</v>
      </c>
      <c r="L29" s="224">
        <v>10</v>
      </c>
      <c r="M29" s="225">
        <v>11</v>
      </c>
    </row>
    <row r="30" spans="1:13" ht="15.75" hidden="1" thickBot="1">
      <c r="A30" s="98" t="s">
        <v>465</v>
      </c>
      <c r="B30" s="201"/>
      <c r="C30" s="467" t="s">
        <v>83</v>
      </c>
      <c r="D30" s="446"/>
      <c r="E30" s="126" t="s">
        <v>364</v>
      </c>
      <c r="F30" s="127"/>
      <c r="G30" s="447"/>
      <c r="H30" s="682"/>
      <c r="I30" s="175"/>
      <c r="J30" s="163"/>
      <c r="K30" s="128"/>
      <c r="L30" s="128"/>
      <c r="M30" s="187"/>
    </row>
    <row r="31" spans="1:13" ht="40.5" customHeight="1" hidden="1" thickBot="1">
      <c r="A31" s="99" t="s">
        <v>84</v>
      </c>
      <c r="B31" s="12"/>
      <c r="C31" s="468" t="s">
        <v>535</v>
      </c>
      <c r="D31" s="448"/>
      <c r="E31" s="10" t="s">
        <v>244</v>
      </c>
      <c r="F31" s="10"/>
      <c r="G31" s="449"/>
      <c r="H31" s="683"/>
      <c r="I31" s="176"/>
      <c r="J31" s="164"/>
      <c r="K31" s="154"/>
      <c r="L31" s="154"/>
      <c r="M31" s="188"/>
    </row>
    <row r="32" spans="1:13" ht="31.5" customHeight="1" thickBot="1">
      <c r="A32" s="99"/>
      <c r="B32" s="667"/>
      <c r="C32" s="659" t="s">
        <v>415</v>
      </c>
      <c r="D32" s="660" t="s">
        <v>67</v>
      </c>
      <c r="E32" s="668"/>
      <c r="F32" s="668"/>
      <c r="G32" s="669"/>
      <c r="H32" s="684"/>
      <c r="I32" s="670" t="e">
        <f>I33</f>
        <v>#REF!</v>
      </c>
      <c r="J32" s="165" t="e">
        <f>J33+J122+J159+J203+J207+J226+#REF!+J237</f>
        <v>#REF!</v>
      </c>
      <c r="K32" s="157" t="e">
        <f>K33+K122+K159+K203+K207+K226+#REF!+K237</f>
        <v>#REF!</v>
      </c>
      <c r="L32" s="157" t="e">
        <f>L33+L122+L159+L203+L207+L226+#REF!+L237</f>
        <v>#REF!</v>
      </c>
      <c r="M32" s="189" t="e">
        <f>M33+M122+M159+M203+M207+M226+#REF!+M237</f>
        <v>#REF!</v>
      </c>
    </row>
    <row r="33" spans="1:13" ht="14.25" customHeight="1" thickBot="1">
      <c r="A33" s="99"/>
      <c r="B33" s="521" t="s">
        <v>465</v>
      </c>
      <c r="C33" s="545" t="s">
        <v>83</v>
      </c>
      <c r="D33" s="522" t="s">
        <v>67</v>
      </c>
      <c r="E33" s="523" t="s">
        <v>372</v>
      </c>
      <c r="F33" s="523"/>
      <c r="G33" s="524"/>
      <c r="H33" s="685"/>
      <c r="I33" s="525" t="e">
        <f>SUM(I34,I42)</f>
        <v>#REF!</v>
      </c>
      <c r="J33" s="173" t="e">
        <f>J34+J42+J67+J100</f>
        <v>#REF!</v>
      </c>
      <c r="K33" s="158" t="e">
        <f>K34+K42+K67+K100</f>
        <v>#REF!</v>
      </c>
      <c r="L33" s="158" t="e">
        <f>L34+L42+L67+L100</f>
        <v>#REF!</v>
      </c>
      <c r="M33" s="196" t="e">
        <f>M34+M42+M67+M100</f>
        <v>#REF!</v>
      </c>
    </row>
    <row r="34" spans="1:13" ht="46.5" customHeight="1">
      <c r="A34" s="99"/>
      <c r="B34" s="590" t="s">
        <v>517</v>
      </c>
      <c r="C34" s="540" t="s">
        <v>113</v>
      </c>
      <c r="D34" s="541" t="s">
        <v>67</v>
      </c>
      <c r="E34" s="542" t="s">
        <v>371</v>
      </c>
      <c r="F34" s="542"/>
      <c r="G34" s="543"/>
      <c r="H34" s="686"/>
      <c r="I34" s="544" t="e">
        <f aca="true" t="shared" si="0" ref="I34:M35">I35</f>
        <v>#REF!</v>
      </c>
      <c r="J34" s="166">
        <f t="shared" si="0"/>
        <v>164.7</v>
      </c>
      <c r="K34" s="59">
        <f t="shared" si="0"/>
        <v>164.8</v>
      </c>
      <c r="L34" s="59">
        <f t="shared" si="0"/>
        <v>164.7</v>
      </c>
      <c r="M34" s="190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9" t="s">
        <v>374</v>
      </c>
      <c r="D35" s="365" t="s">
        <v>67</v>
      </c>
      <c r="E35" s="11" t="s">
        <v>371</v>
      </c>
      <c r="F35" s="11" t="s">
        <v>375</v>
      </c>
      <c r="G35" s="366"/>
      <c r="H35" s="417"/>
      <c r="I35" s="177" t="e">
        <f t="shared" si="0"/>
        <v>#REF!</v>
      </c>
      <c r="J35" s="167">
        <f t="shared" si="0"/>
        <v>164.7</v>
      </c>
      <c r="K35" s="93">
        <f t="shared" si="0"/>
        <v>164.8</v>
      </c>
      <c r="L35" s="93">
        <f t="shared" si="0"/>
        <v>164.7</v>
      </c>
      <c r="M35" s="191">
        <f t="shared" si="0"/>
        <v>164.7</v>
      </c>
    </row>
    <row r="36" spans="1:13" ht="12.75">
      <c r="A36" s="101" t="s">
        <v>156</v>
      </c>
      <c r="B36" s="7" t="s">
        <v>156</v>
      </c>
      <c r="C36" s="576" t="s">
        <v>707</v>
      </c>
      <c r="D36" s="367" t="s">
        <v>67</v>
      </c>
      <c r="E36" s="89" t="s">
        <v>371</v>
      </c>
      <c r="F36" s="89" t="s">
        <v>375</v>
      </c>
      <c r="G36" s="368" t="s">
        <v>713</v>
      </c>
      <c r="H36" s="418"/>
      <c r="I36" s="178" t="e">
        <f>#REF!</f>
        <v>#REF!</v>
      </c>
      <c r="J36" s="168">
        <v>164.7</v>
      </c>
      <c r="K36" s="96">
        <v>164.8</v>
      </c>
      <c r="L36" s="96">
        <v>164.7</v>
      </c>
      <c r="M36" s="192">
        <v>164.7</v>
      </c>
    </row>
    <row r="37" spans="1:13" ht="12.75" hidden="1">
      <c r="A37" s="102" t="s">
        <v>157</v>
      </c>
      <c r="B37" s="13"/>
      <c r="C37" s="469" t="s">
        <v>208</v>
      </c>
      <c r="D37" s="365"/>
      <c r="E37" s="28" t="s">
        <v>244</v>
      </c>
      <c r="F37" s="28" t="s">
        <v>85</v>
      </c>
      <c r="G37" s="369" t="s">
        <v>536</v>
      </c>
      <c r="H37" s="419" t="s">
        <v>209</v>
      </c>
      <c r="I37" s="150"/>
      <c r="J37" s="169"/>
      <c r="K37" s="140"/>
      <c r="L37" s="140"/>
      <c r="M37" s="159"/>
    </row>
    <row r="38" spans="1:13" ht="12.75" hidden="1">
      <c r="A38" s="103" t="s">
        <v>158</v>
      </c>
      <c r="B38" s="7"/>
      <c r="C38" s="471" t="s">
        <v>224</v>
      </c>
      <c r="D38" s="370"/>
      <c r="E38" s="8" t="s">
        <v>244</v>
      </c>
      <c r="F38" s="8" t="s">
        <v>85</v>
      </c>
      <c r="G38" s="371" t="s">
        <v>536</v>
      </c>
      <c r="H38" s="420" t="s">
        <v>212</v>
      </c>
      <c r="I38" s="150"/>
      <c r="J38" s="169"/>
      <c r="K38" s="140"/>
      <c r="L38" s="140"/>
      <c r="M38" s="159"/>
    </row>
    <row r="39" spans="1:13" ht="12.75" hidden="1">
      <c r="A39" s="103" t="s">
        <v>159</v>
      </c>
      <c r="B39" s="7"/>
      <c r="C39" s="472" t="s">
        <v>86</v>
      </c>
      <c r="D39" s="372"/>
      <c r="E39" s="6" t="s">
        <v>244</v>
      </c>
      <c r="F39" s="6" t="s">
        <v>85</v>
      </c>
      <c r="G39" s="373" t="s">
        <v>536</v>
      </c>
      <c r="H39" s="421" t="s">
        <v>219</v>
      </c>
      <c r="I39" s="150"/>
      <c r="J39" s="169"/>
      <c r="K39" s="140"/>
      <c r="L39" s="140"/>
      <c r="M39" s="159"/>
    </row>
    <row r="40" spans="1:13" ht="12.75" hidden="1">
      <c r="A40" s="103" t="s">
        <v>160</v>
      </c>
      <c r="B40" s="7"/>
      <c r="C40" s="472" t="s">
        <v>87</v>
      </c>
      <c r="D40" s="372"/>
      <c r="E40" s="6" t="s">
        <v>244</v>
      </c>
      <c r="F40" s="6" t="s">
        <v>85</v>
      </c>
      <c r="G40" s="373" t="s">
        <v>536</v>
      </c>
      <c r="H40" s="421" t="s">
        <v>220</v>
      </c>
      <c r="I40" s="150"/>
      <c r="J40" s="169"/>
      <c r="K40" s="140"/>
      <c r="L40" s="140"/>
      <c r="M40" s="159"/>
    </row>
    <row r="41" spans="1:13" ht="39" hidden="1">
      <c r="A41" s="99" t="s">
        <v>88</v>
      </c>
      <c r="B41" s="202"/>
      <c r="C41" s="473" t="s">
        <v>513</v>
      </c>
      <c r="D41" s="374"/>
      <c r="E41" s="92" t="s">
        <v>222</v>
      </c>
      <c r="F41" s="92"/>
      <c r="G41" s="375"/>
      <c r="H41" s="422"/>
      <c r="I41" s="150"/>
      <c r="J41" s="169"/>
      <c r="K41" s="140"/>
      <c r="L41" s="140"/>
      <c r="M41" s="159"/>
    </row>
    <row r="42" spans="1:13" ht="60" customHeight="1">
      <c r="A42" s="99"/>
      <c r="B42" s="221" t="s">
        <v>569</v>
      </c>
      <c r="C42" s="474" t="s">
        <v>647</v>
      </c>
      <c r="D42" s="448" t="s">
        <v>67</v>
      </c>
      <c r="E42" s="10" t="s">
        <v>389</v>
      </c>
      <c r="F42" s="10"/>
      <c r="G42" s="449"/>
      <c r="H42" s="683"/>
      <c r="I42" s="161" t="e">
        <f>I43+I48</f>
        <v>#REF!</v>
      </c>
      <c r="J42" s="166" t="e">
        <f>J43+#REF!</f>
        <v>#REF!</v>
      </c>
      <c r="K42" s="59" t="e">
        <f>K43+#REF!</f>
        <v>#REF!</v>
      </c>
      <c r="L42" s="59" t="e">
        <f>L43+#REF!</f>
        <v>#REF!</v>
      </c>
      <c r="M42" s="190" t="e">
        <f>M43+#REF!</f>
        <v>#REF!</v>
      </c>
    </row>
    <row r="43" spans="1:13" ht="24.75" customHeight="1">
      <c r="A43" s="100" t="s">
        <v>247</v>
      </c>
      <c r="B43" s="202" t="s">
        <v>247</v>
      </c>
      <c r="C43" s="469" t="s">
        <v>393</v>
      </c>
      <c r="D43" s="365" t="s">
        <v>67</v>
      </c>
      <c r="E43" s="11" t="s">
        <v>389</v>
      </c>
      <c r="F43" s="11" t="s">
        <v>37</v>
      </c>
      <c r="G43" s="366"/>
      <c r="H43" s="417"/>
      <c r="I43" s="179" t="e">
        <f>I44+I46</f>
        <v>#REF!</v>
      </c>
      <c r="J43" s="167">
        <f>J45</f>
        <v>151.5</v>
      </c>
      <c r="K43" s="93">
        <f>K45</f>
        <v>151.6</v>
      </c>
      <c r="L43" s="93">
        <f>L45</f>
        <v>151.5</v>
      </c>
      <c r="M43" s="191">
        <f>M45</f>
        <v>151.5</v>
      </c>
    </row>
    <row r="44" spans="1:13" ht="24.75" customHeight="1">
      <c r="A44" s="100"/>
      <c r="B44" s="21" t="s">
        <v>161</v>
      </c>
      <c r="C44" s="469" t="s">
        <v>38</v>
      </c>
      <c r="D44" s="365" t="s">
        <v>67</v>
      </c>
      <c r="E44" s="11" t="s">
        <v>389</v>
      </c>
      <c r="F44" s="11" t="s">
        <v>39</v>
      </c>
      <c r="G44" s="366"/>
      <c r="H44" s="417"/>
      <c r="I44" s="179" t="e">
        <f>I45</f>
        <v>#REF!</v>
      </c>
      <c r="J44" s="167"/>
      <c r="K44" s="93"/>
      <c r="L44" s="93"/>
      <c r="M44" s="191"/>
    </row>
    <row r="45" spans="1:13" ht="22.5" customHeight="1">
      <c r="A45" s="100"/>
      <c r="B45" s="7" t="s">
        <v>162</v>
      </c>
      <c r="C45" s="576" t="s">
        <v>707</v>
      </c>
      <c r="D45" s="367" t="s">
        <v>67</v>
      </c>
      <c r="E45" s="89" t="s">
        <v>389</v>
      </c>
      <c r="F45" s="89" t="s">
        <v>39</v>
      </c>
      <c r="G45" s="368" t="s">
        <v>713</v>
      </c>
      <c r="H45" s="417"/>
      <c r="I45" s="178" t="e">
        <f>#REF!</f>
        <v>#REF!</v>
      </c>
      <c r="J45" s="168">
        <v>151.5</v>
      </c>
      <c r="K45" s="96">
        <v>151.6</v>
      </c>
      <c r="L45" s="96">
        <v>151.5</v>
      </c>
      <c r="M45" s="192">
        <v>151.5</v>
      </c>
    </row>
    <row r="46" spans="1:13" ht="27" customHeight="1">
      <c r="A46" s="100"/>
      <c r="B46" s="21" t="s">
        <v>404</v>
      </c>
      <c r="C46" s="706" t="s">
        <v>723</v>
      </c>
      <c r="D46" s="365" t="s">
        <v>67</v>
      </c>
      <c r="E46" s="11" t="s">
        <v>389</v>
      </c>
      <c r="F46" s="11" t="s">
        <v>40</v>
      </c>
      <c r="G46" s="376"/>
      <c r="H46" s="417"/>
      <c r="I46" s="179" t="e">
        <f>I47</f>
        <v>#REF!</v>
      </c>
      <c r="J46" s="167">
        <f>J47</f>
        <v>138.4</v>
      </c>
      <c r="K46" s="93">
        <f>K47</f>
        <v>138.3</v>
      </c>
      <c r="L46" s="93">
        <f>L47</f>
        <v>138.4</v>
      </c>
      <c r="M46" s="191">
        <f>M47</f>
        <v>138.3</v>
      </c>
    </row>
    <row r="47" spans="1:13" ht="12.75" customHeight="1">
      <c r="A47" s="100"/>
      <c r="B47" s="7" t="s">
        <v>163</v>
      </c>
      <c r="C47" s="408" t="s">
        <v>709</v>
      </c>
      <c r="D47" s="367" t="s">
        <v>67</v>
      </c>
      <c r="E47" s="89" t="s">
        <v>389</v>
      </c>
      <c r="F47" s="89" t="s">
        <v>40</v>
      </c>
      <c r="G47" s="368" t="s">
        <v>565</v>
      </c>
      <c r="H47" s="417"/>
      <c r="I47" s="178" t="e">
        <f>#REF!</f>
        <v>#REF!</v>
      </c>
      <c r="J47" s="168">
        <v>138.4</v>
      </c>
      <c r="K47" s="96">
        <v>138.3</v>
      </c>
      <c r="L47" s="96">
        <v>138.4</v>
      </c>
      <c r="M47" s="192">
        <v>138.3</v>
      </c>
    </row>
    <row r="48" spans="1:13" ht="24.75" customHeight="1">
      <c r="A48" s="101" t="s">
        <v>69</v>
      </c>
      <c r="B48" s="202" t="s">
        <v>171</v>
      </c>
      <c r="C48" s="475" t="s">
        <v>36</v>
      </c>
      <c r="D48" s="365" t="s">
        <v>67</v>
      </c>
      <c r="E48" s="11" t="s">
        <v>389</v>
      </c>
      <c r="F48" s="11" t="s">
        <v>390</v>
      </c>
      <c r="G48" s="366"/>
      <c r="H48" s="417"/>
      <c r="I48" s="179" t="e">
        <f>SUM(I54:I56)</f>
        <v>#REF!</v>
      </c>
      <c r="J48" s="167">
        <f>J54</f>
        <v>36.8</v>
      </c>
      <c r="K48" s="93">
        <f>K54</f>
        <v>36.7</v>
      </c>
      <c r="L48" s="93">
        <f>L54</f>
        <v>36.7</v>
      </c>
      <c r="M48" s="191">
        <f>M54</f>
        <v>36.7</v>
      </c>
    </row>
    <row r="49" spans="1:13" ht="12.75" hidden="1">
      <c r="A49" s="102" t="s">
        <v>162</v>
      </c>
      <c r="B49" s="203"/>
      <c r="C49" s="469" t="s">
        <v>208</v>
      </c>
      <c r="D49" s="377"/>
      <c r="E49" s="8" t="s">
        <v>222</v>
      </c>
      <c r="F49" s="8" t="s">
        <v>85</v>
      </c>
      <c r="G49" s="371" t="s">
        <v>206</v>
      </c>
      <c r="H49" s="420" t="s">
        <v>209</v>
      </c>
      <c r="I49" s="150"/>
      <c r="J49" s="168"/>
      <c r="K49" s="96"/>
      <c r="L49" s="96"/>
      <c r="M49" s="192"/>
    </row>
    <row r="50" spans="1:13" ht="12.75" hidden="1">
      <c r="A50" s="103" t="s">
        <v>164</v>
      </c>
      <c r="B50" s="7"/>
      <c r="C50" s="471" t="s">
        <v>224</v>
      </c>
      <c r="D50" s="370"/>
      <c r="E50" s="8" t="s">
        <v>222</v>
      </c>
      <c r="F50" s="8" t="s">
        <v>85</v>
      </c>
      <c r="G50" s="371" t="s">
        <v>206</v>
      </c>
      <c r="H50" s="420" t="s">
        <v>212</v>
      </c>
      <c r="I50" s="150"/>
      <c r="J50" s="168"/>
      <c r="K50" s="96"/>
      <c r="L50" s="96"/>
      <c r="M50" s="192"/>
    </row>
    <row r="51" spans="1:13" ht="12.75" hidden="1">
      <c r="A51" s="103" t="s">
        <v>159</v>
      </c>
      <c r="B51" s="7"/>
      <c r="C51" s="472" t="s">
        <v>86</v>
      </c>
      <c r="D51" s="372"/>
      <c r="E51" s="6" t="s">
        <v>222</v>
      </c>
      <c r="F51" s="6" t="s">
        <v>85</v>
      </c>
      <c r="G51" s="373" t="s">
        <v>206</v>
      </c>
      <c r="H51" s="421" t="s">
        <v>219</v>
      </c>
      <c r="I51" s="150"/>
      <c r="J51" s="168"/>
      <c r="K51" s="96"/>
      <c r="L51" s="96"/>
      <c r="M51" s="192"/>
    </row>
    <row r="52" spans="1:13" ht="12.75" hidden="1">
      <c r="A52" s="103" t="s">
        <v>160</v>
      </c>
      <c r="B52" s="7"/>
      <c r="C52" s="472" t="s">
        <v>89</v>
      </c>
      <c r="D52" s="372"/>
      <c r="E52" s="6" t="s">
        <v>222</v>
      </c>
      <c r="F52" s="6" t="s">
        <v>202</v>
      </c>
      <c r="G52" s="373" t="s">
        <v>206</v>
      </c>
      <c r="H52" s="421" t="s">
        <v>365</v>
      </c>
      <c r="I52" s="150"/>
      <c r="J52" s="168"/>
      <c r="K52" s="96"/>
      <c r="L52" s="96"/>
      <c r="M52" s="192"/>
    </row>
    <row r="53" spans="1:13" ht="12.75" hidden="1">
      <c r="A53" s="103" t="s">
        <v>165</v>
      </c>
      <c r="B53" s="7"/>
      <c r="C53" s="472" t="s">
        <v>87</v>
      </c>
      <c r="D53" s="372"/>
      <c r="E53" s="6" t="s">
        <v>222</v>
      </c>
      <c r="F53" s="6" t="s">
        <v>85</v>
      </c>
      <c r="G53" s="373" t="s">
        <v>206</v>
      </c>
      <c r="H53" s="421" t="s">
        <v>220</v>
      </c>
      <c r="I53" s="150"/>
      <c r="J53" s="168"/>
      <c r="K53" s="96"/>
      <c r="L53" s="96"/>
      <c r="M53" s="192"/>
    </row>
    <row r="54" spans="1:13" ht="21.75" customHeight="1">
      <c r="A54" s="101" t="s">
        <v>248</v>
      </c>
      <c r="B54" s="7" t="s">
        <v>116</v>
      </c>
      <c r="C54" s="576" t="s">
        <v>707</v>
      </c>
      <c r="D54" s="367" t="s">
        <v>67</v>
      </c>
      <c r="E54" s="89" t="s">
        <v>389</v>
      </c>
      <c r="F54" s="89" t="s">
        <v>390</v>
      </c>
      <c r="G54" s="368" t="s">
        <v>713</v>
      </c>
      <c r="H54" s="421"/>
      <c r="I54" s="178" t="e">
        <f>#REF!</f>
        <v>#REF!</v>
      </c>
      <c r="J54" s="168">
        <v>36.8</v>
      </c>
      <c r="K54" s="96">
        <v>36.7</v>
      </c>
      <c r="L54" s="96">
        <v>36.7</v>
      </c>
      <c r="M54" s="192">
        <v>36.7</v>
      </c>
    </row>
    <row r="55" spans="1:13" ht="15" customHeight="1">
      <c r="A55" s="101"/>
      <c r="B55" s="7" t="s">
        <v>714</v>
      </c>
      <c r="C55" s="408" t="s">
        <v>709</v>
      </c>
      <c r="D55" s="367" t="s">
        <v>67</v>
      </c>
      <c r="E55" s="89" t="s">
        <v>389</v>
      </c>
      <c r="F55" s="89" t="s">
        <v>390</v>
      </c>
      <c r="G55" s="565" t="s">
        <v>356</v>
      </c>
      <c r="H55" s="705"/>
      <c r="I55" s="240" t="e">
        <f>#REF!</f>
        <v>#REF!</v>
      </c>
      <c r="J55" s="168"/>
      <c r="K55" s="96"/>
      <c r="L55" s="96"/>
      <c r="M55" s="192"/>
    </row>
    <row r="56" spans="1:13" ht="14.25" customHeight="1" thickBot="1">
      <c r="A56" s="101"/>
      <c r="B56" s="7" t="s">
        <v>715</v>
      </c>
      <c r="C56" s="408" t="s">
        <v>708</v>
      </c>
      <c r="D56" s="367" t="s">
        <v>67</v>
      </c>
      <c r="E56" s="89" t="s">
        <v>389</v>
      </c>
      <c r="F56" s="89" t="s">
        <v>390</v>
      </c>
      <c r="G56" s="565" t="s">
        <v>719</v>
      </c>
      <c r="H56" s="705"/>
      <c r="I56" s="240" t="e">
        <f>#REF!</f>
        <v>#REF!</v>
      </c>
      <c r="J56" s="168"/>
      <c r="K56" s="96"/>
      <c r="L56" s="96"/>
      <c r="M56" s="192"/>
    </row>
    <row r="57" spans="1:13" ht="14.25" customHeight="1" thickBot="1">
      <c r="A57" s="101"/>
      <c r="B57" s="537"/>
      <c r="C57" s="355" t="s">
        <v>204</v>
      </c>
      <c r="D57" s="356">
        <v>925</v>
      </c>
      <c r="E57" s="356">
        <v>700</v>
      </c>
      <c r="F57" s="356"/>
      <c r="G57" s="356"/>
      <c r="H57" s="357"/>
      <c r="I57" s="240"/>
      <c r="J57" s="168"/>
      <c r="K57" s="96"/>
      <c r="L57" s="96"/>
      <c r="M57" s="192"/>
    </row>
    <row r="58" spans="1:13" ht="14.25" customHeight="1">
      <c r="A58" s="101"/>
      <c r="B58" s="537"/>
      <c r="C58" s="358" t="s">
        <v>771</v>
      </c>
      <c r="D58" s="353">
        <v>925</v>
      </c>
      <c r="E58" s="353">
        <v>705</v>
      </c>
      <c r="F58" s="353"/>
      <c r="G58" s="353"/>
      <c r="H58" s="354"/>
      <c r="I58" s="240"/>
      <c r="J58" s="168"/>
      <c r="K58" s="96"/>
      <c r="L58" s="96"/>
      <c r="M58" s="192"/>
    </row>
    <row r="59" spans="1:13" ht="14.25" customHeight="1">
      <c r="A59" s="101"/>
      <c r="B59" s="537"/>
      <c r="C59" s="233" t="s">
        <v>790</v>
      </c>
      <c r="D59" s="73">
        <v>925</v>
      </c>
      <c r="E59" s="73">
        <v>705</v>
      </c>
      <c r="F59" s="73" t="s">
        <v>778</v>
      </c>
      <c r="G59" s="73"/>
      <c r="H59" s="232"/>
      <c r="I59" s="240"/>
      <c r="J59" s="168"/>
      <c r="K59" s="96"/>
      <c r="L59" s="96"/>
      <c r="M59" s="192"/>
    </row>
    <row r="60" spans="1:13" ht="14.25" customHeight="1">
      <c r="A60" s="101"/>
      <c r="B60" s="537"/>
      <c r="C60" s="233" t="s">
        <v>779</v>
      </c>
      <c r="D60" s="73">
        <v>925</v>
      </c>
      <c r="E60" s="73">
        <v>705</v>
      </c>
      <c r="F60" s="73" t="s">
        <v>791</v>
      </c>
      <c r="G60" s="73"/>
      <c r="H60" s="232"/>
      <c r="I60" s="240"/>
      <c r="J60" s="168"/>
      <c r="K60" s="96"/>
      <c r="L60" s="96"/>
      <c r="M60" s="192"/>
    </row>
    <row r="61" spans="1:13" ht="14.25" customHeight="1">
      <c r="A61" s="101"/>
      <c r="B61" s="537"/>
      <c r="C61" s="233" t="s">
        <v>782</v>
      </c>
      <c r="D61" s="73">
        <v>968</v>
      </c>
      <c r="E61" s="73">
        <v>705</v>
      </c>
      <c r="F61" s="73" t="s">
        <v>780</v>
      </c>
      <c r="G61" s="73"/>
      <c r="H61" s="232"/>
      <c r="I61" s="240"/>
      <c r="J61" s="168"/>
      <c r="K61" s="96"/>
      <c r="L61" s="96"/>
      <c r="M61" s="192"/>
    </row>
    <row r="62" spans="1:13" ht="14.25" customHeight="1">
      <c r="A62" s="101"/>
      <c r="B62" s="537"/>
      <c r="C62" s="702" t="s">
        <v>781</v>
      </c>
      <c r="D62" s="704">
        <v>968</v>
      </c>
      <c r="E62" s="704">
        <v>705</v>
      </c>
      <c r="F62" s="704" t="s">
        <v>780</v>
      </c>
      <c r="G62" s="704">
        <v>244</v>
      </c>
      <c r="H62" s="703">
        <v>244</v>
      </c>
      <c r="I62" s="240"/>
      <c r="J62" s="168"/>
      <c r="K62" s="96"/>
      <c r="L62" s="96"/>
      <c r="M62" s="192"/>
    </row>
    <row r="63" spans="1:13" ht="14.25" customHeight="1">
      <c r="A63" s="101"/>
      <c r="B63" s="537"/>
      <c r="C63" s="1053"/>
      <c r="D63" s="403"/>
      <c r="E63" s="564"/>
      <c r="F63" s="564"/>
      <c r="G63" s="565"/>
      <c r="H63" s="705"/>
      <c r="I63" s="240"/>
      <c r="J63" s="168"/>
      <c r="K63" s="96"/>
      <c r="L63" s="96"/>
      <c r="M63" s="192"/>
    </row>
    <row r="64" spans="1:13" ht="14.25" customHeight="1">
      <c r="A64" s="101"/>
      <c r="B64" s="537"/>
      <c r="C64" s="1053"/>
      <c r="D64" s="403"/>
      <c r="E64" s="564"/>
      <c r="F64" s="564"/>
      <c r="G64" s="565"/>
      <c r="H64" s="705"/>
      <c r="I64" s="240"/>
      <c r="J64" s="168"/>
      <c r="K64" s="96"/>
      <c r="L64" s="96"/>
      <c r="M64" s="192"/>
    </row>
    <row r="65" spans="1:13" ht="30" customHeight="1" thickBot="1">
      <c r="A65" s="107" t="s">
        <v>196</v>
      </c>
      <c r="B65" s="658"/>
      <c r="C65" s="659" t="s">
        <v>414</v>
      </c>
      <c r="D65" s="660" t="s">
        <v>450</v>
      </c>
      <c r="E65" s="661"/>
      <c r="F65" s="661"/>
      <c r="G65" s="662"/>
      <c r="H65" s="687"/>
      <c r="I65" s="663" t="e">
        <f>I66+I122+I152+I159+I203+I207+I226+I237+I256+I260</f>
        <v>#REF!</v>
      </c>
      <c r="J65" s="169"/>
      <c r="K65" s="140"/>
      <c r="L65" s="140"/>
      <c r="M65" s="159"/>
    </row>
    <row r="66" spans="1:13" ht="30" customHeight="1" thickBot="1">
      <c r="A66" s="107"/>
      <c r="B66" s="626" t="s">
        <v>465</v>
      </c>
      <c r="C66" s="627" t="s">
        <v>83</v>
      </c>
      <c r="D66" s="628" t="s">
        <v>450</v>
      </c>
      <c r="E66" s="629" t="s">
        <v>372</v>
      </c>
      <c r="F66" s="629"/>
      <c r="G66" s="630"/>
      <c r="H66" s="688"/>
      <c r="I66" s="632" t="e">
        <f>SUM(I67,I97,I100)</f>
        <v>#REF!</v>
      </c>
      <c r="J66" s="169"/>
      <c r="K66" s="140"/>
      <c r="L66" s="140"/>
      <c r="M66" s="159"/>
    </row>
    <row r="67" spans="1:13" ht="73.5" customHeight="1">
      <c r="A67" s="107"/>
      <c r="B67" s="590" t="s">
        <v>387</v>
      </c>
      <c r="C67" s="664" t="s">
        <v>652</v>
      </c>
      <c r="D67" s="541" t="s">
        <v>450</v>
      </c>
      <c r="E67" s="665" t="s">
        <v>391</v>
      </c>
      <c r="F67" s="665"/>
      <c r="G67" s="666"/>
      <c r="H67" s="689"/>
      <c r="I67" s="544" t="e">
        <f>I68+I90</f>
        <v>#REF!</v>
      </c>
      <c r="J67" s="166" t="e">
        <f>#REF!+J68</f>
        <v>#REF!</v>
      </c>
      <c r="K67" s="59" t="e">
        <f>#REF!+K68</f>
        <v>#REF!</v>
      </c>
      <c r="L67" s="59" t="e">
        <f>#REF!+L68</f>
        <v>#REF!</v>
      </c>
      <c r="M67" s="190" t="e">
        <f>#REF!+M68</f>
        <v>#REF!</v>
      </c>
    </row>
    <row r="68" spans="1:13" ht="12.75">
      <c r="A68" s="101" t="s">
        <v>169</v>
      </c>
      <c r="B68" s="21" t="s">
        <v>203</v>
      </c>
      <c r="C68" s="469" t="s">
        <v>68</v>
      </c>
      <c r="D68" s="365" t="s">
        <v>450</v>
      </c>
      <c r="E68" s="11" t="s">
        <v>391</v>
      </c>
      <c r="F68" s="11" t="s">
        <v>392</v>
      </c>
      <c r="G68" s="368"/>
      <c r="H68" s="418"/>
      <c r="I68" s="179" t="e">
        <f>I73</f>
        <v>#REF!</v>
      </c>
      <c r="J68" s="167">
        <f>J73</f>
        <v>164.7</v>
      </c>
      <c r="K68" s="93">
        <f>K73</f>
        <v>164.7</v>
      </c>
      <c r="L68" s="93">
        <f>L73</f>
        <v>164.7</v>
      </c>
      <c r="M68" s="191">
        <f>M73</f>
        <v>164.7</v>
      </c>
    </row>
    <row r="69" spans="1:13" ht="12.75" hidden="1">
      <c r="A69" s="104" t="s">
        <v>508</v>
      </c>
      <c r="B69" s="203"/>
      <c r="C69" s="470" t="s">
        <v>208</v>
      </c>
      <c r="D69" s="372"/>
      <c r="E69" s="6" t="s">
        <v>221</v>
      </c>
      <c r="F69" s="6" t="s">
        <v>85</v>
      </c>
      <c r="G69" s="373" t="s">
        <v>223</v>
      </c>
      <c r="H69" s="421" t="s">
        <v>209</v>
      </c>
      <c r="I69" s="150"/>
      <c r="J69" s="168"/>
      <c r="K69" s="96"/>
      <c r="L69" s="96"/>
      <c r="M69" s="192"/>
    </row>
    <row r="70" spans="1:13" ht="12.75" hidden="1">
      <c r="A70" s="105" t="s">
        <v>346</v>
      </c>
      <c r="B70" s="7"/>
      <c r="C70" s="472" t="s">
        <v>224</v>
      </c>
      <c r="D70" s="372"/>
      <c r="E70" s="6" t="s">
        <v>221</v>
      </c>
      <c r="F70" s="6" t="s">
        <v>85</v>
      </c>
      <c r="G70" s="373" t="s">
        <v>223</v>
      </c>
      <c r="H70" s="421" t="s">
        <v>212</v>
      </c>
      <c r="I70" s="150"/>
      <c r="J70" s="168"/>
      <c r="K70" s="96"/>
      <c r="L70" s="96"/>
      <c r="M70" s="192"/>
    </row>
    <row r="71" spans="1:13" ht="12.75" hidden="1">
      <c r="A71" s="105" t="s">
        <v>159</v>
      </c>
      <c r="B71" s="7"/>
      <c r="C71" s="472" t="s">
        <v>86</v>
      </c>
      <c r="D71" s="372"/>
      <c r="E71" s="6" t="s">
        <v>221</v>
      </c>
      <c r="F71" s="6" t="s">
        <v>85</v>
      </c>
      <c r="G71" s="373" t="s">
        <v>223</v>
      </c>
      <c r="H71" s="421" t="s">
        <v>219</v>
      </c>
      <c r="I71" s="150"/>
      <c r="J71" s="168"/>
      <c r="K71" s="96"/>
      <c r="L71" s="96"/>
      <c r="M71" s="192"/>
    </row>
    <row r="72" spans="1:13" ht="12.75" hidden="1">
      <c r="A72" s="105" t="s">
        <v>160</v>
      </c>
      <c r="B72" s="7"/>
      <c r="C72" s="472" t="s">
        <v>87</v>
      </c>
      <c r="D72" s="372"/>
      <c r="E72" s="6" t="s">
        <v>221</v>
      </c>
      <c r="F72" s="6" t="s">
        <v>85</v>
      </c>
      <c r="G72" s="373" t="s">
        <v>223</v>
      </c>
      <c r="H72" s="421" t="s">
        <v>220</v>
      </c>
      <c r="I72" s="150"/>
      <c r="J72" s="168"/>
      <c r="K72" s="96"/>
      <c r="L72" s="96"/>
      <c r="M72" s="192"/>
    </row>
    <row r="73" spans="1:13" ht="24" customHeight="1">
      <c r="A73" s="101" t="s">
        <v>249</v>
      </c>
      <c r="B73" s="7" t="s">
        <v>169</v>
      </c>
      <c r="C73" s="576" t="s">
        <v>707</v>
      </c>
      <c r="D73" s="367" t="s">
        <v>450</v>
      </c>
      <c r="E73" s="89" t="s">
        <v>391</v>
      </c>
      <c r="F73" s="89" t="s">
        <v>392</v>
      </c>
      <c r="G73" s="368" t="s">
        <v>713</v>
      </c>
      <c r="H73" s="421"/>
      <c r="I73" s="178" t="e">
        <f>#REF!</f>
        <v>#REF!</v>
      </c>
      <c r="J73" s="168">
        <v>164.7</v>
      </c>
      <c r="K73" s="96">
        <v>164.7</v>
      </c>
      <c r="L73" s="96">
        <v>164.7</v>
      </c>
      <c r="M73" s="192">
        <v>164.7</v>
      </c>
    </row>
    <row r="74" spans="1:13" ht="12.75" hidden="1">
      <c r="A74" s="104" t="s">
        <v>250</v>
      </c>
      <c r="B74" s="13"/>
      <c r="C74" s="476" t="s">
        <v>208</v>
      </c>
      <c r="D74" s="365"/>
      <c r="E74" s="28" t="s">
        <v>221</v>
      </c>
      <c r="F74" s="28" t="s">
        <v>85</v>
      </c>
      <c r="G74" s="369" t="s">
        <v>514</v>
      </c>
      <c r="H74" s="419" t="s">
        <v>209</v>
      </c>
      <c r="I74" s="150"/>
      <c r="J74" s="169"/>
      <c r="K74" s="140"/>
      <c r="L74" s="140"/>
      <c r="M74" s="159"/>
    </row>
    <row r="75" spans="1:13" ht="12.75" hidden="1">
      <c r="A75" s="105" t="s">
        <v>251</v>
      </c>
      <c r="B75" s="7"/>
      <c r="C75" s="477" t="s">
        <v>224</v>
      </c>
      <c r="D75" s="378"/>
      <c r="E75" s="9" t="s">
        <v>221</v>
      </c>
      <c r="F75" s="9" t="s">
        <v>85</v>
      </c>
      <c r="G75" s="379" t="s">
        <v>514</v>
      </c>
      <c r="H75" s="426" t="s">
        <v>212</v>
      </c>
      <c r="I75" s="150"/>
      <c r="J75" s="169"/>
      <c r="K75" s="140"/>
      <c r="L75" s="140"/>
      <c r="M75" s="159"/>
    </row>
    <row r="76" spans="1:13" ht="12.75" hidden="1">
      <c r="A76" s="106" t="s">
        <v>159</v>
      </c>
      <c r="B76" s="2"/>
      <c r="C76" s="472" t="s">
        <v>86</v>
      </c>
      <c r="D76" s="372"/>
      <c r="E76" s="6" t="s">
        <v>221</v>
      </c>
      <c r="F76" s="6" t="s">
        <v>85</v>
      </c>
      <c r="G76" s="373" t="s">
        <v>514</v>
      </c>
      <c r="H76" s="421" t="s">
        <v>219</v>
      </c>
      <c r="I76" s="150"/>
      <c r="J76" s="170"/>
      <c r="K76" s="97"/>
      <c r="L76" s="97"/>
      <c r="M76" s="193"/>
    </row>
    <row r="77" spans="1:13" ht="12.75" hidden="1">
      <c r="A77" s="106" t="s">
        <v>160</v>
      </c>
      <c r="B77" s="2"/>
      <c r="C77" s="472" t="s">
        <v>89</v>
      </c>
      <c r="D77" s="372"/>
      <c r="E77" s="6" t="s">
        <v>221</v>
      </c>
      <c r="F77" s="6" t="s">
        <v>202</v>
      </c>
      <c r="G77" s="373" t="s">
        <v>514</v>
      </c>
      <c r="H77" s="421" t="s">
        <v>365</v>
      </c>
      <c r="I77" s="150"/>
      <c r="J77" s="170"/>
      <c r="K77" s="97"/>
      <c r="L77" s="97"/>
      <c r="M77" s="193"/>
    </row>
    <row r="78" spans="1:13" ht="12.75" hidden="1">
      <c r="A78" s="106" t="s">
        <v>165</v>
      </c>
      <c r="B78" s="2"/>
      <c r="C78" s="472" t="s">
        <v>90</v>
      </c>
      <c r="D78" s="372"/>
      <c r="E78" s="6" t="s">
        <v>221</v>
      </c>
      <c r="F78" s="6" t="s">
        <v>85</v>
      </c>
      <c r="G78" s="373" t="s">
        <v>514</v>
      </c>
      <c r="H78" s="421" t="s">
        <v>220</v>
      </c>
      <c r="I78" s="150"/>
      <c r="J78" s="170"/>
      <c r="K78" s="97"/>
      <c r="L78" s="97"/>
      <c r="M78" s="193"/>
    </row>
    <row r="79" spans="1:13" ht="12.75" hidden="1">
      <c r="A79" s="105" t="s">
        <v>150</v>
      </c>
      <c r="B79" s="7"/>
      <c r="C79" s="471" t="s">
        <v>228</v>
      </c>
      <c r="D79" s="370"/>
      <c r="E79" s="8" t="s">
        <v>221</v>
      </c>
      <c r="F79" s="8" t="s">
        <v>85</v>
      </c>
      <c r="G79" s="371" t="s">
        <v>514</v>
      </c>
      <c r="H79" s="420" t="s">
        <v>366</v>
      </c>
      <c r="I79" s="150"/>
      <c r="J79" s="169"/>
      <c r="K79" s="140"/>
      <c r="L79" s="140"/>
      <c r="M79" s="159"/>
    </row>
    <row r="80" spans="1:13" ht="12.75" hidden="1">
      <c r="A80" s="108" t="s">
        <v>159</v>
      </c>
      <c r="B80" s="18"/>
      <c r="C80" s="478" t="s">
        <v>91</v>
      </c>
      <c r="D80" s="450"/>
      <c r="E80" s="31" t="s">
        <v>221</v>
      </c>
      <c r="F80" s="31" t="s">
        <v>85</v>
      </c>
      <c r="G80" s="451" t="s">
        <v>514</v>
      </c>
      <c r="H80" s="425" t="s">
        <v>367</v>
      </c>
      <c r="I80" s="150"/>
      <c r="J80" s="170"/>
      <c r="K80" s="97"/>
      <c r="L80" s="97"/>
      <c r="M80" s="193"/>
    </row>
    <row r="81" spans="1:13" ht="12.75" hidden="1">
      <c r="A81" s="108" t="s">
        <v>160</v>
      </c>
      <c r="B81" s="18"/>
      <c r="C81" s="478" t="s">
        <v>92</v>
      </c>
      <c r="D81" s="450"/>
      <c r="E81" s="31" t="s">
        <v>221</v>
      </c>
      <c r="F81" s="31" t="s">
        <v>85</v>
      </c>
      <c r="G81" s="451" t="s">
        <v>514</v>
      </c>
      <c r="H81" s="425" t="s">
        <v>368</v>
      </c>
      <c r="I81" s="150"/>
      <c r="J81" s="170"/>
      <c r="K81" s="97"/>
      <c r="L81" s="97"/>
      <c r="M81" s="193"/>
    </row>
    <row r="82" spans="1:13" ht="12.75" hidden="1">
      <c r="A82" s="109" t="s">
        <v>165</v>
      </c>
      <c r="B82" s="204"/>
      <c r="C82" s="478" t="s">
        <v>93</v>
      </c>
      <c r="D82" s="450"/>
      <c r="E82" s="5" t="s">
        <v>221</v>
      </c>
      <c r="F82" s="5" t="s">
        <v>85</v>
      </c>
      <c r="G82" s="452" t="s">
        <v>514</v>
      </c>
      <c r="H82" s="425" t="s">
        <v>369</v>
      </c>
      <c r="I82" s="150"/>
      <c r="J82" s="170"/>
      <c r="K82" s="97"/>
      <c r="L82" s="97"/>
      <c r="M82" s="193"/>
    </row>
    <row r="83" spans="1:13" ht="14.25" customHeight="1" hidden="1">
      <c r="A83" s="109" t="s">
        <v>166</v>
      </c>
      <c r="B83" s="204"/>
      <c r="C83" s="478" t="s">
        <v>94</v>
      </c>
      <c r="D83" s="450"/>
      <c r="E83" s="5" t="s">
        <v>221</v>
      </c>
      <c r="F83" s="5" t="s">
        <v>85</v>
      </c>
      <c r="G83" s="452" t="s">
        <v>514</v>
      </c>
      <c r="H83" s="425" t="s">
        <v>370</v>
      </c>
      <c r="I83" s="150"/>
      <c r="J83" s="170"/>
      <c r="K83" s="97"/>
      <c r="L83" s="97"/>
      <c r="M83" s="193"/>
    </row>
    <row r="84" spans="1:13" ht="12.75" hidden="1">
      <c r="A84" s="109" t="s">
        <v>167</v>
      </c>
      <c r="B84" s="204"/>
      <c r="C84" s="478" t="s">
        <v>95</v>
      </c>
      <c r="D84" s="450"/>
      <c r="E84" s="5" t="s">
        <v>221</v>
      </c>
      <c r="F84" s="5" t="s">
        <v>85</v>
      </c>
      <c r="G84" s="452" t="s">
        <v>514</v>
      </c>
      <c r="H84" s="425" t="s">
        <v>563</v>
      </c>
      <c r="I84" s="150"/>
      <c r="J84" s="170"/>
      <c r="K84" s="97"/>
      <c r="L84" s="97"/>
      <c r="M84" s="193"/>
    </row>
    <row r="85" spans="1:13" ht="12.75" hidden="1">
      <c r="A85" s="109" t="s">
        <v>168</v>
      </c>
      <c r="B85" s="204"/>
      <c r="C85" s="478" t="s">
        <v>96</v>
      </c>
      <c r="D85" s="450"/>
      <c r="E85" s="5" t="s">
        <v>221</v>
      </c>
      <c r="F85" s="5" t="s">
        <v>85</v>
      </c>
      <c r="G85" s="452" t="s">
        <v>514</v>
      </c>
      <c r="H85" s="425" t="s">
        <v>564</v>
      </c>
      <c r="I85" s="150"/>
      <c r="J85" s="170"/>
      <c r="K85" s="97"/>
      <c r="L85" s="97"/>
      <c r="M85" s="193"/>
    </row>
    <row r="86" spans="1:13" ht="12.75" hidden="1">
      <c r="A86" s="105" t="s">
        <v>151</v>
      </c>
      <c r="B86" s="7"/>
      <c r="C86" s="471" t="s">
        <v>261</v>
      </c>
      <c r="D86" s="370"/>
      <c r="E86" s="8" t="s">
        <v>221</v>
      </c>
      <c r="F86" s="8" t="s">
        <v>85</v>
      </c>
      <c r="G86" s="371" t="s">
        <v>514</v>
      </c>
      <c r="H86" s="420" t="s">
        <v>232</v>
      </c>
      <c r="I86" s="150"/>
      <c r="J86" s="169"/>
      <c r="K86" s="140"/>
      <c r="L86" s="140"/>
      <c r="M86" s="159"/>
    </row>
    <row r="87" spans="1:13" ht="16.5" customHeight="1" hidden="1">
      <c r="A87" s="104" t="s">
        <v>152</v>
      </c>
      <c r="B87" s="13"/>
      <c r="C87" s="476" t="s">
        <v>211</v>
      </c>
      <c r="D87" s="381"/>
      <c r="E87" s="36" t="s">
        <v>221</v>
      </c>
      <c r="F87" s="28" t="s">
        <v>85</v>
      </c>
      <c r="G87" s="453" t="s">
        <v>514</v>
      </c>
      <c r="H87" s="690" t="s">
        <v>225</v>
      </c>
      <c r="I87" s="150"/>
      <c r="J87" s="169"/>
      <c r="K87" s="140"/>
      <c r="L87" s="140"/>
      <c r="M87" s="159"/>
    </row>
    <row r="88" spans="1:13" ht="15.75" customHeight="1" hidden="1">
      <c r="A88" s="105" t="s">
        <v>153</v>
      </c>
      <c r="B88" s="7"/>
      <c r="C88" s="472" t="s">
        <v>193</v>
      </c>
      <c r="D88" s="372"/>
      <c r="E88" s="6" t="s">
        <v>221</v>
      </c>
      <c r="F88" s="6" t="s">
        <v>85</v>
      </c>
      <c r="G88" s="373" t="s">
        <v>514</v>
      </c>
      <c r="H88" s="421" t="s">
        <v>229</v>
      </c>
      <c r="I88" s="150"/>
      <c r="J88" s="169"/>
      <c r="K88" s="140"/>
      <c r="L88" s="140"/>
      <c r="M88" s="159"/>
    </row>
    <row r="89" spans="1:13" ht="15" customHeight="1" hidden="1">
      <c r="A89" s="105" t="s">
        <v>154</v>
      </c>
      <c r="B89" s="7"/>
      <c r="C89" s="472" t="s">
        <v>194</v>
      </c>
      <c r="D89" s="372"/>
      <c r="E89" s="6" t="s">
        <v>221</v>
      </c>
      <c r="F89" s="6" t="s">
        <v>85</v>
      </c>
      <c r="G89" s="373" t="s">
        <v>514</v>
      </c>
      <c r="H89" s="421" t="s">
        <v>230</v>
      </c>
      <c r="I89" s="150"/>
      <c r="J89" s="169"/>
      <c r="K89" s="140"/>
      <c r="L89" s="140"/>
      <c r="M89" s="159"/>
    </row>
    <row r="90" spans="1:13" ht="15" customHeight="1">
      <c r="A90" s="105"/>
      <c r="B90" s="21" t="s">
        <v>4</v>
      </c>
      <c r="C90" s="706" t="s">
        <v>724</v>
      </c>
      <c r="D90" s="365" t="s">
        <v>450</v>
      </c>
      <c r="E90" s="11" t="s">
        <v>391</v>
      </c>
      <c r="F90" s="11" t="s">
        <v>41</v>
      </c>
      <c r="G90" s="366"/>
      <c r="H90" s="691"/>
      <c r="I90" s="179" t="e">
        <f>I91+I95</f>
        <v>#REF!</v>
      </c>
      <c r="J90" s="169"/>
      <c r="K90" s="140"/>
      <c r="L90" s="140"/>
      <c r="M90" s="159"/>
    </row>
    <row r="91" spans="1:13" ht="33.75" customHeight="1">
      <c r="A91" s="105"/>
      <c r="B91" s="416" t="s">
        <v>5</v>
      </c>
      <c r="C91" s="479" t="s">
        <v>44</v>
      </c>
      <c r="D91" s="389">
        <v>968</v>
      </c>
      <c r="E91" s="231">
        <v>104</v>
      </c>
      <c r="F91" s="231" t="s">
        <v>42</v>
      </c>
      <c r="G91" s="376"/>
      <c r="H91" s="418"/>
      <c r="I91" s="360" t="e">
        <f>SUM(I92:I94)</f>
        <v>#REF!</v>
      </c>
      <c r="J91" s="169"/>
      <c r="K91" s="140"/>
      <c r="L91" s="140"/>
      <c r="M91" s="159"/>
    </row>
    <row r="92" spans="1:13" ht="21.75" customHeight="1">
      <c r="A92" s="105"/>
      <c r="B92" s="7" t="s">
        <v>27</v>
      </c>
      <c r="C92" s="576" t="s">
        <v>707</v>
      </c>
      <c r="D92" s="406">
        <v>968</v>
      </c>
      <c r="E92" s="406">
        <v>104</v>
      </c>
      <c r="F92" s="406" t="s">
        <v>42</v>
      </c>
      <c r="G92" s="406">
        <v>120</v>
      </c>
      <c r="H92" s="691"/>
      <c r="I92" s="178" t="e">
        <f>#REF!</f>
        <v>#REF!</v>
      </c>
      <c r="J92" s="169"/>
      <c r="K92" s="140"/>
      <c r="L92" s="140"/>
      <c r="M92" s="159"/>
    </row>
    <row r="93" spans="1:13" ht="12" customHeight="1">
      <c r="A93" s="105"/>
      <c r="B93" s="7" t="s">
        <v>716</v>
      </c>
      <c r="C93" s="408" t="s">
        <v>709</v>
      </c>
      <c r="D93" s="406">
        <v>968</v>
      </c>
      <c r="E93" s="406">
        <v>104</v>
      </c>
      <c r="F93" s="406" t="s">
        <v>42</v>
      </c>
      <c r="G93" s="406">
        <v>240</v>
      </c>
      <c r="H93" s="691"/>
      <c r="I93" s="178" t="e">
        <f>#REF!</f>
        <v>#REF!</v>
      </c>
      <c r="J93" s="169"/>
      <c r="K93" s="140"/>
      <c r="L93" s="140"/>
      <c r="M93" s="159"/>
    </row>
    <row r="94" spans="1:13" ht="12" customHeight="1">
      <c r="A94" s="105"/>
      <c r="B94" s="7" t="s">
        <v>717</v>
      </c>
      <c r="C94" s="408" t="s">
        <v>708</v>
      </c>
      <c r="D94" s="406">
        <v>968</v>
      </c>
      <c r="E94" s="406">
        <v>104</v>
      </c>
      <c r="F94" s="406" t="s">
        <v>42</v>
      </c>
      <c r="G94" s="406">
        <v>850</v>
      </c>
      <c r="H94" s="691"/>
      <c r="I94" s="178" t="e">
        <f>#REF!</f>
        <v>#REF!</v>
      </c>
      <c r="J94" s="169"/>
      <c r="K94" s="140"/>
      <c r="L94" s="140"/>
      <c r="M94" s="159"/>
    </row>
    <row r="95" spans="1:13" ht="50.25" customHeight="1">
      <c r="A95" s="105"/>
      <c r="B95" s="416" t="s">
        <v>26</v>
      </c>
      <c r="C95" s="479" t="s">
        <v>46</v>
      </c>
      <c r="D95" s="456">
        <v>968</v>
      </c>
      <c r="E95" s="457">
        <v>104</v>
      </c>
      <c r="F95" s="457" t="s">
        <v>47</v>
      </c>
      <c r="G95" s="458"/>
      <c r="H95" s="426"/>
      <c r="I95" s="411" t="e">
        <f>I96</f>
        <v>#REF!</v>
      </c>
      <c r="J95" s="169"/>
      <c r="K95" s="140"/>
      <c r="L95" s="140"/>
      <c r="M95" s="159"/>
    </row>
    <row r="96" spans="1:13" ht="25.5" customHeight="1">
      <c r="A96" s="105"/>
      <c r="B96" s="204" t="s">
        <v>28</v>
      </c>
      <c r="C96" s="480" t="s">
        <v>545</v>
      </c>
      <c r="D96" s="406">
        <v>968</v>
      </c>
      <c r="E96" s="406">
        <v>104</v>
      </c>
      <c r="F96" s="406" t="s">
        <v>47</v>
      </c>
      <c r="G96" s="406">
        <v>598</v>
      </c>
      <c r="H96" s="425"/>
      <c r="I96" s="407" t="e">
        <f>#REF!</f>
        <v>#REF!</v>
      </c>
      <c r="J96" s="169"/>
      <c r="K96" s="140"/>
      <c r="L96" s="140"/>
      <c r="M96" s="159"/>
    </row>
    <row r="97" spans="1:13" ht="18.75" customHeight="1">
      <c r="A97" s="105"/>
      <c r="B97" s="221" t="s">
        <v>472</v>
      </c>
      <c r="C97" s="504" t="s">
        <v>19</v>
      </c>
      <c r="D97" s="505">
        <v>968</v>
      </c>
      <c r="E97" s="505">
        <v>111</v>
      </c>
      <c r="F97" s="505"/>
      <c r="G97" s="505"/>
      <c r="H97" s="692"/>
      <c r="I97" s="506" t="e">
        <f>I98</f>
        <v>#REF!</v>
      </c>
      <c r="J97" s="169"/>
      <c r="K97" s="140"/>
      <c r="L97" s="140"/>
      <c r="M97" s="159"/>
    </row>
    <row r="98" spans="1:13" ht="15" customHeight="1">
      <c r="A98" s="105"/>
      <c r="B98" s="21" t="s">
        <v>473</v>
      </c>
      <c r="C98" s="233" t="s">
        <v>20</v>
      </c>
      <c r="D98" s="231">
        <v>968</v>
      </c>
      <c r="E98" s="231">
        <v>111</v>
      </c>
      <c r="F98" s="231" t="s">
        <v>21</v>
      </c>
      <c r="G98" s="231"/>
      <c r="H98" s="421"/>
      <c r="I98" s="360" t="e">
        <f>I99</f>
        <v>#REF!</v>
      </c>
      <c r="J98" s="169"/>
      <c r="K98" s="140"/>
      <c r="L98" s="140"/>
      <c r="M98" s="159"/>
    </row>
    <row r="99" spans="1:13" ht="13.5" customHeight="1">
      <c r="A99" s="105"/>
      <c r="B99" s="7" t="s">
        <v>350</v>
      </c>
      <c r="C99" s="408" t="s">
        <v>710</v>
      </c>
      <c r="D99" s="406">
        <v>968</v>
      </c>
      <c r="E99" s="406">
        <v>111</v>
      </c>
      <c r="F99" s="406" t="s">
        <v>22</v>
      </c>
      <c r="G99" s="406">
        <v>870</v>
      </c>
      <c r="H99" s="425"/>
      <c r="I99" s="407" t="e">
        <f>#REF!</f>
        <v>#REF!</v>
      </c>
      <c r="J99" s="169"/>
      <c r="K99" s="140"/>
      <c r="L99" s="140"/>
      <c r="M99" s="159"/>
    </row>
    <row r="100" spans="1:13" ht="15" customHeight="1">
      <c r="A100" s="105"/>
      <c r="B100" s="610" t="s">
        <v>258</v>
      </c>
      <c r="C100" s="607" t="s">
        <v>337</v>
      </c>
      <c r="D100" s="600" t="s">
        <v>450</v>
      </c>
      <c r="E100" s="611" t="s">
        <v>651</v>
      </c>
      <c r="F100" s="608"/>
      <c r="G100" s="609"/>
      <c r="H100" s="613"/>
      <c r="I100" s="602" t="e">
        <f>I101+I103+I114+I116+I118+I120</f>
        <v>#REF!</v>
      </c>
      <c r="J100" s="164">
        <f>J101+J103+J108+J116</f>
        <v>125</v>
      </c>
      <c r="K100" s="154">
        <f>K101+K103+K108+K116</f>
        <v>125</v>
      </c>
      <c r="L100" s="154">
        <f>L101+L103+L108+L116</f>
        <v>125</v>
      </c>
      <c r="M100" s="188">
        <f>M101+M103+M108+M116</f>
        <v>125</v>
      </c>
    </row>
    <row r="101" spans="1:13" ht="39.75" customHeight="1">
      <c r="A101" s="105"/>
      <c r="B101" s="21" t="s">
        <v>511</v>
      </c>
      <c r="C101" s="234" t="s">
        <v>726</v>
      </c>
      <c r="D101" s="365" t="s">
        <v>450</v>
      </c>
      <c r="E101" s="11" t="s">
        <v>651</v>
      </c>
      <c r="F101" s="48" t="str">
        <f>F102</f>
        <v>090 01 00</v>
      </c>
      <c r="G101" s="366"/>
      <c r="H101" s="428"/>
      <c r="I101" s="179" t="e">
        <f>I102</f>
        <v>#REF!</v>
      </c>
      <c r="J101" s="167">
        <f>J102</f>
        <v>0</v>
      </c>
      <c r="K101" s="93">
        <f>K102</f>
        <v>0</v>
      </c>
      <c r="L101" s="93">
        <f>L102</f>
        <v>0</v>
      </c>
      <c r="M101" s="191">
        <f>M102</f>
        <v>0</v>
      </c>
    </row>
    <row r="102" spans="1:13" ht="13.5" customHeight="1">
      <c r="A102" s="107"/>
      <c r="B102" s="7" t="s">
        <v>70</v>
      </c>
      <c r="C102" s="408" t="s">
        <v>709</v>
      </c>
      <c r="D102" s="367" t="s">
        <v>450</v>
      </c>
      <c r="E102" s="89" t="s">
        <v>651</v>
      </c>
      <c r="F102" s="89" t="s">
        <v>725</v>
      </c>
      <c r="G102" s="565" t="s">
        <v>356</v>
      </c>
      <c r="H102" s="422"/>
      <c r="I102" s="178" t="e">
        <f>#REF!</f>
        <v>#REF!</v>
      </c>
      <c r="J102" s="168">
        <v>0</v>
      </c>
      <c r="K102" s="96">
        <v>0</v>
      </c>
      <c r="L102" s="96">
        <v>0</v>
      </c>
      <c r="M102" s="192">
        <v>0</v>
      </c>
    </row>
    <row r="103" spans="1:13" ht="57" customHeight="1">
      <c r="A103" s="100" t="s">
        <v>473</v>
      </c>
      <c r="B103" s="21" t="s">
        <v>550</v>
      </c>
      <c r="C103" s="469" t="s">
        <v>341</v>
      </c>
      <c r="D103" s="365" t="s">
        <v>450</v>
      </c>
      <c r="E103" s="11" t="s">
        <v>651</v>
      </c>
      <c r="F103" s="49" t="s">
        <v>189</v>
      </c>
      <c r="G103" s="380"/>
      <c r="H103" s="417"/>
      <c r="I103" s="179" t="e">
        <f>SUM(I104:I113)</f>
        <v>#REF!</v>
      </c>
      <c r="J103" s="167">
        <f>J104</f>
        <v>125</v>
      </c>
      <c r="K103" s="93">
        <f>K104</f>
        <v>125</v>
      </c>
      <c r="L103" s="93">
        <f>L104</f>
        <v>125</v>
      </c>
      <c r="M103" s="191">
        <f>M104</f>
        <v>125</v>
      </c>
    </row>
    <row r="104" spans="1:13" ht="14.25" customHeight="1" hidden="1">
      <c r="A104" s="101" t="s">
        <v>350</v>
      </c>
      <c r="B104" s="7" t="s">
        <v>388</v>
      </c>
      <c r="C104" s="470" t="s">
        <v>342</v>
      </c>
      <c r="D104" s="367" t="s">
        <v>450</v>
      </c>
      <c r="E104" s="89" t="s">
        <v>651</v>
      </c>
      <c r="F104" s="89" t="s">
        <v>189</v>
      </c>
      <c r="G104" s="368" t="s">
        <v>565</v>
      </c>
      <c r="H104" s="418"/>
      <c r="I104" s="178" t="e">
        <f>#REF!</f>
        <v>#REF!</v>
      </c>
      <c r="J104" s="168">
        <v>125</v>
      </c>
      <c r="K104" s="96">
        <v>125</v>
      </c>
      <c r="L104" s="96">
        <v>125</v>
      </c>
      <c r="M104" s="192">
        <v>125</v>
      </c>
    </row>
    <row r="105" spans="1:13" ht="12.75" hidden="1">
      <c r="A105" s="104" t="s">
        <v>351</v>
      </c>
      <c r="B105" s="13"/>
      <c r="C105" s="469" t="s">
        <v>208</v>
      </c>
      <c r="D105" s="381"/>
      <c r="E105" s="28" t="s">
        <v>231</v>
      </c>
      <c r="F105" s="28" t="s">
        <v>509</v>
      </c>
      <c r="G105" s="369" t="s">
        <v>515</v>
      </c>
      <c r="H105" s="419" t="s">
        <v>209</v>
      </c>
      <c r="I105" s="150"/>
      <c r="J105" s="169"/>
      <c r="K105" s="140"/>
      <c r="L105" s="140"/>
      <c r="M105" s="159"/>
    </row>
    <row r="106" spans="1:13" ht="12.75" hidden="1">
      <c r="A106" s="110" t="s">
        <v>493</v>
      </c>
      <c r="B106" s="18"/>
      <c r="C106" s="472" t="s">
        <v>192</v>
      </c>
      <c r="D106" s="372"/>
      <c r="E106" s="6" t="s">
        <v>231</v>
      </c>
      <c r="F106" s="6" t="s">
        <v>509</v>
      </c>
      <c r="G106" s="373" t="s">
        <v>515</v>
      </c>
      <c r="H106" s="421" t="s">
        <v>232</v>
      </c>
      <c r="I106" s="150"/>
      <c r="J106" s="169"/>
      <c r="K106" s="140"/>
      <c r="L106" s="140"/>
      <c r="M106" s="159"/>
    </row>
    <row r="107" spans="1:13" ht="15" customHeight="1" hidden="1">
      <c r="A107" s="107" t="s">
        <v>510</v>
      </c>
      <c r="B107" s="202"/>
      <c r="C107" s="473" t="s">
        <v>349</v>
      </c>
      <c r="D107" s="374"/>
      <c r="E107" s="90" t="s">
        <v>354</v>
      </c>
      <c r="F107" s="90"/>
      <c r="G107" s="382"/>
      <c r="H107" s="693"/>
      <c r="I107" s="150"/>
      <c r="J107" s="169"/>
      <c r="K107" s="140"/>
      <c r="L107" s="140"/>
      <c r="M107" s="159"/>
    </row>
    <row r="108" spans="1:13" ht="23.25" customHeight="1" hidden="1">
      <c r="A108" s="100" t="s">
        <v>537</v>
      </c>
      <c r="B108" s="21" t="s">
        <v>556</v>
      </c>
      <c r="C108" s="481" t="s">
        <v>428</v>
      </c>
      <c r="D108" s="365" t="s">
        <v>450</v>
      </c>
      <c r="E108" s="11" t="s">
        <v>338</v>
      </c>
      <c r="F108" s="49" t="s">
        <v>376</v>
      </c>
      <c r="G108" s="366"/>
      <c r="H108" s="417"/>
      <c r="I108" s="179">
        <f>I109</f>
        <v>0</v>
      </c>
      <c r="J108" s="167">
        <f>J109</f>
        <v>0</v>
      </c>
      <c r="K108" s="93">
        <f>K109</f>
        <v>0</v>
      </c>
      <c r="L108" s="93">
        <f>L109</f>
        <v>0</v>
      </c>
      <c r="M108" s="191">
        <f>M109</f>
        <v>0</v>
      </c>
    </row>
    <row r="109" spans="1:13" ht="16.5" customHeight="1" hidden="1">
      <c r="A109" s="101" t="s">
        <v>475</v>
      </c>
      <c r="B109" s="7" t="s">
        <v>117</v>
      </c>
      <c r="C109" s="470" t="s">
        <v>342</v>
      </c>
      <c r="D109" s="367" t="s">
        <v>450</v>
      </c>
      <c r="E109" s="89" t="s">
        <v>338</v>
      </c>
      <c r="F109" s="89" t="s">
        <v>376</v>
      </c>
      <c r="G109" s="368" t="s">
        <v>565</v>
      </c>
      <c r="H109" s="418"/>
      <c r="I109" s="178"/>
      <c r="J109" s="168">
        <v>0</v>
      </c>
      <c r="K109" s="96">
        <v>0</v>
      </c>
      <c r="L109" s="96">
        <v>0</v>
      </c>
      <c r="M109" s="192">
        <v>0</v>
      </c>
    </row>
    <row r="110" spans="1:13" ht="12.75" hidden="1">
      <c r="A110" s="104" t="s">
        <v>538</v>
      </c>
      <c r="B110" s="13"/>
      <c r="C110" s="469" t="s">
        <v>208</v>
      </c>
      <c r="D110" s="381"/>
      <c r="E110" s="28" t="s">
        <v>354</v>
      </c>
      <c r="F110" s="28" t="s">
        <v>581</v>
      </c>
      <c r="G110" s="369" t="s">
        <v>566</v>
      </c>
      <c r="H110" s="419" t="s">
        <v>209</v>
      </c>
      <c r="I110" s="150"/>
      <c r="J110" s="169"/>
      <c r="K110" s="140"/>
      <c r="L110" s="140"/>
      <c r="M110" s="159"/>
    </row>
    <row r="111" spans="1:13" ht="23.25" customHeight="1" hidden="1">
      <c r="A111" s="111" t="s">
        <v>539</v>
      </c>
      <c r="B111" s="13"/>
      <c r="C111" s="471" t="s">
        <v>352</v>
      </c>
      <c r="D111" s="370"/>
      <c r="E111" s="8" t="s">
        <v>354</v>
      </c>
      <c r="F111" s="8" t="s">
        <v>581</v>
      </c>
      <c r="G111" s="373" t="s">
        <v>566</v>
      </c>
      <c r="H111" s="420" t="s">
        <v>356</v>
      </c>
      <c r="I111" s="150"/>
      <c r="J111" s="169"/>
      <c r="K111" s="140"/>
      <c r="L111" s="140"/>
      <c r="M111" s="159"/>
    </row>
    <row r="112" spans="1:13" ht="30.75" hidden="1">
      <c r="A112" s="112" t="s">
        <v>159</v>
      </c>
      <c r="B112" s="205"/>
      <c r="C112" s="472" t="s">
        <v>353</v>
      </c>
      <c r="D112" s="372"/>
      <c r="E112" s="6" t="s">
        <v>354</v>
      </c>
      <c r="F112" s="6" t="s">
        <v>581</v>
      </c>
      <c r="G112" s="373" t="s">
        <v>566</v>
      </c>
      <c r="H112" s="421" t="s">
        <v>355</v>
      </c>
      <c r="I112" s="150"/>
      <c r="J112" s="169"/>
      <c r="K112" s="140"/>
      <c r="L112" s="140"/>
      <c r="M112" s="159"/>
    </row>
    <row r="113" spans="1:13" ht="12.75">
      <c r="A113" s="112"/>
      <c r="B113" s="7" t="s">
        <v>388</v>
      </c>
      <c r="C113" s="470" t="s">
        <v>658</v>
      </c>
      <c r="D113" s="367" t="s">
        <v>450</v>
      </c>
      <c r="E113" s="89" t="s">
        <v>651</v>
      </c>
      <c r="F113" s="89" t="s">
        <v>189</v>
      </c>
      <c r="G113" s="368" t="s">
        <v>718</v>
      </c>
      <c r="H113" s="418"/>
      <c r="I113" s="178" t="e">
        <f>#REF!</f>
        <v>#REF!</v>
      </c>
      <c r="J113" s="169"/>
      <c r="K113" s="140"/>
      <c r="L113" s="140"/>
      <c r="M113" s="159"/>
    </row>
    <row r="114" spans="1:13" ht="16.5" customHeight="1">
      <c r="A114" s="112"/>
      <c r="B114" s="21" t="s">
        <v>12</v>
      </c>
      <c r="C114" s="484" t="s">
        <v>623</v>
      </c>
      <c r="D114" s="410">
        <v>968</v>
      </c>
      <c r="E114" s="410">
        <v>113</v>
      </c>
      <c r="F114" s="410" t="str">
        <f>F115</f>
        <v>092 02 00</v>
      </c>
      <c r="G114" s="410"/>
      <c r="H114" s="423"/>
      <c r="I114" s="405" t="e">
        <f>I115</f>
        <v>#REF!</v>
      </c>
      <c r="J114" s="169"/>
      <c r="K114" s="140"/>
      <c r="L114" s="140"/>
      <c r="M114" s="159"/>
    </row>
    <row r="115" spans="1:13" ht="12.75">
      <c r="A115" s="112"/>
      <c r="B115" s="7" t="s">
        <v>13</v>
      </c>
      <c r="C115" s="408" t="s">
        <v>709</v>
      </c>
      <c r="D115" s="406">
        <v>968</v>
      </c>
      <c r="E115" s="406">
        <v>113</v>
      </c>
      <c r="F115" s="406" t="s">
        <v>425</v>
      </c>
      <c r="G115" s="406">
        <v>240</v>
      </c>
      <c r="H115" s="427"/>
      <c r="I115" s="407" t="e">
        <f>#REF!</f>
        <v>#REF!</v>
      </c>
      <c r="J115" s="169"/>
      <c r="K115" s="140"/>
      <c r="L115" s="140"/>
      <c r="M115" s="159"/>
    </row>
    <row r="116" spans="1:13" ht="24.75" customHeight="1">
      <c r="A116" s="112"/>
      <c r="B116" s="21" t="s">
        <v>629</v>
      </c>
      <c r="C116" s="233" t="s">
        <v>727</v>
      </c>
      <c r="D116" s="365" t="s">
        <v>450</v>
      </c>
      <c r="E116" s="11" t="s">
        <v>651</v>
      </c>
      <c r="F116" s="707" t="s">
        <v>385</v>
      </c>
      <c r="G116" s="376"/>
      <c r="H116" s="429"/>
      <c r="I116" s="177" t="e">
        <f>I117</f>
        <v>#REF!</v>
      </c>
      <c r="J116" s="171">
        <f>J117</f>
        <v>0</v>
      </c>
      <c r="K116" s="62">
        <f>K117</f>
        <v>0</v>
      </c>
      <c r="L116" s="62">
        <f>L117</f>
        <v>0</v>
      </c>
      <c r="M116" s="194">
        <f>M117</f>
        <v>0</v>
      </c>
    </row>
    <row r="117" spans="1:13" ht="23.25" customHeight="1">
      <c r="A117" s="112"/>
      <c r="B117" s="7" t="s">
        <v>630</v>
      </c>
      <c r="C117" s="408" t="s">
        <v>712</v>
      </c>
      <c r="D117" s="367" t="s">
        <v>450</v>
      </c>
      <c r="E117" s="89" t="s">
        <v>651</v>
      </c>
      <c r="F117" s="89" t="s">
        <v>385</v>
      </c>
      <c r="G117" s="368" t="s">
        <v>610</v>
      </c>
      <c r="H117" s="418"/>
      <c r="I117" s="178" t="e">
        <f>#REF!</f>
        <v>#REF!</v>
      </c>
      <c r="J117" s="168">
        <v>0</v>
      </c>
      <c r="K117" s="96">
        <v>0</v>
      </c>
      <c r="L117" s="96">
        <v>0</v>
      </c>
      <c r="M117" s="192">
        <v>0</v>
      </c>
    </row>
    <row r="118" spans="1:13" ht="33.75" customHeight="1">
      <c r="A118" s="112"/>
      <c r="B118" s="21" t="s">
        <v>631</v>
      </c>
      <c r="C118" s="484" t="s">
        <v>621</v>
      </c>
      <c r="D118" s="410">
        <v>968</v>
      </c>
      <c r="E118" s="410">
        <v>113</v>
      </c>
      <c r="F118" s="410" t="str">
        <f>F119</f>
        <v>092 06 00</v>
      </c>
      <c r="G118" s="410"/>
      <c r="H118" s="427"/>
      <c r="I118" s="405" t="e">
        <f>I119</f>
        <v>#REF!</v>
      </c>
      <c r="J118" s="168"/>
      <c r="K118" s="96"/>
      <c r="L118" s="96"/>
      <c r="M118" s="192"/>
    </row>
    <row r="119" spans="1:13" ht="13.5" customHeight="1">
      <c r="A119" s="112"/>
      <c r="B119" s="537" t="s">
        <v>632</v>
      </c>
      <c r="C119" s="538" t="s">
        <v>342</v>
      </c>
      <c r="D119" s="519">
        <v>968</v>
      </c>
      <c r="E119" s="519">
        <v>113</v>
      </c>
      <c r="F119" s="519" t="s">
        <v>729</v>
      </c>
      <c r="G119" s="519">
        <v>500</v>
      </c>
      <c r="H119" s="562"/>
      <c r="I119" s="407" t="e">
        <f>#REF!</f>
        <v>#REF!</v>
      </c>
      <c r="J119" s="168"/>
      <c r="K119" s="96"/>
      <c r="L119" s="96"/>
      <c r="M119" s="192"/>
    </row>
    <row r="120" spans="1:13" ht="24" customHeight="1">
      <c r="A120" s="112"/>
      <c r="B120" s="21" t="s">
        <v>690</v>
      </c>
      <c r="C120" s="234" t="s">
        <v>734</v>
      </c>
      <c r="D120" s="231">
        <v>968</v>
      </c>
      <c r="E120" s="231">
        <v>113</v>
      </c>
      <c r="F120" s="231" t="str">
        <f>F121</f>
        <v>795 02 00</v>
      </c>
      <c r="G120" s="352"/>
      <c r="H120" s="679"/>
      <c r="I120" s="405" t="e">
        <f>I121</f>
        <v>#REF!</v>
      </c>
      <c r="J120" s="168"/>
      <c r="K120" s="96"/>
      <c r="L120" s="96"/>
      <c r="M120" s="192"/>
    </row>
    <row r="121" spans="1:13" ht="13.5" customHeight="1" thickBot="1">
      <c r="A121" s="112"/>
      <c r="B121" s="537" t="s">
        <v>691</v>
      </c>
      <c r="C121" s="408" t="s">
        <v>709</v>
      </c>
      <c r="D121" s="406">
        <v>968</v>
      </c>
      <c r="E121" s="406">
        <v>113</v>
      </c>
      <c r="F121" s="406" t="s">
        <v>732</v>
      </c>
      <c r="G121" s="406">
        <v>240</v>
      </c>
      <c r="H121" s="679"/>
      <c r="I121" s="407" t="e">
        <f>#REF!</f>
        <v>#REF!</v>
      </c>
      <c r="J121" s="168"/>
      <c r="K121" s="96"/>
      <c r="L121" s="96"/>
      <c r="M121" s="192"/>
    </row>
    <row r="122" spans="1:13" ht="27.75" thickBot="1">
      <c r="A122" s="112"/>
      <c r="B122" s="521" t="s">
        <v>466</v>
      </c>
      <c r="C122" s="627" t="s">
        <v>195</v>
      </c>
      <c r="D122" s="522" t="s">
        <v>450</v>
      </c>
      <c r="E122" s="523" t="s">
        <v>384</v>
      </c>
      <c r="F122" s="523"/>
      <c r="G122" s="655"/>
      <c r="H122" s="694"/>
      <c r="I122" s="680" t="e">
        <f>I123+I149</f>
        <v>#REF!</v>
      </c>
      <c r="J122" s="173">
        <f>J123</f>
        <v>37.5</v>
      </c>
      <c r="K122" s="158">
        <f>K123</f>
        <v>313.6</v>
      </c>
      <c r="L122" s="158">
        <f>L123</f>
        <v>202</v>
      </c>
      <c r="M122" s="196">
        <f>M123</f>
        <v>58</v>
      </c>
    </row>
    <row r="123" spans="1:13" ht="46.5" customHeight="1">
      <c r="A123" s="112"/>
      <c r="B123" s="590" t="s">
        <v>259</v>
      </c>
      <c r="C123" s="589" t="s">
        <v>649</v>
      </c>
      <c r="D123" s="594" t="s">
        <v>450</v>
      </c>
      <c r="E123" s="595" t="s">
        <v>335</v>
      </c>
      <c r="F123" s="603"/>
      <c r="G123" s="601"/>
      <c r="H123" s="695"/>
      <c r="I123" s="598" t="e">
        <f>I134+I141+I143</f>
        <v>#REF!</v>
      </c>
      <c r="J123" s="172">
        <f>J141+J143</f>
        <v>37.5</v>
      </c>
      <c r="K123" s="156">
        <f>K141+K143</f>
        <v>313.6</v>
      </c>
      <c r="L123" s="156">
        <f>L141+L143</f>
        <v>202</v>
      </c>
      <c r="M123" s="195">
        <f>M141+M143</f>
        <v>58</v>
      </c>
    </row>
    <row r="124" spans="1:13" ht="12.75" hidden="1">
      <c r="A124" s="112"/>
      <c r="B124" s="205"/>
      <c r="C124" s="469" t="s">
        <v>208</v>
      </c>
      <c r="D124" s="372"/>
      <c r="E124" s="28" t="s">
        <v>354</v>
      </c>
      <c r="F124" s="28" t="s">
        <v>582</v>
      </c>
      <c r="G124" s="369" t="s">
        <v>566</v>
      </c>
      <c r="H124" s="419" t="s">
        <v>209</v>
      </c>
      <c r="I124" s="150"/>
      <c r="J124" s="169"/>
      <c r="K124" s="140"/>
      <c r="L124" s="140"/>
      <c r="M124" s="159"/>
    </row>
    <row r="125" spans="1:13" ht="12.75" hidden="1">
      <c r="A125" s="112"/>
      <c r="B125" s="205"/>
      <c r="C125" s="471" t="s">
        <v>228</v>
      </c>
      <c r="D125" s="372"/>
      <c r="E125" s="6" t="s">
        <v>354</v>
      </c>
      <c r="F125" s="6" t="s">
        <v>582</v>
      </c>
      <c r="G125" s="373" t="s">
        <v>566</v>
      </c>
      <c r="H125" s="421" t="s">
        <v>366</v>
      </c>
      <c r="I125" s="150"/>
      <c r="J125" s="169"/>
      <c r="K125" s="140"/>
      <c r="L125" s="140"/>
      <c r="M125" s="159"/>
    </row>
    <row r="126" spans="1:13" ht="12.75" hidden="1">
      <c r="A126" s="112"/>
      <c r="B126" s="205"/>
      <c r="C126" s="478" t="s">
        <v>96</v>
      </c>
      <c r="D126" s="372"/>
      <c r="E126" s="6" t="s">
        <v>354</v>
      </c>
      <c r="F126" s="6" t="s">
        <v>582</v>
      </c>
      <c r="G126" s="373" t="s">
        <v>566</v>
      </c>
      <c r="H126" s="421" t="s">
        <v>564</v>
      </c>
      <c r="I126" s="150"/>
      <c r="J126" s="169"/>
      <c r="K126" s="140"/>
      <c r="L126" s="140"/>
      <c r="M126" s="159"/>
    </row>
    <row r="127" spans="1:13" ht="27.75" customHeight="1" hidden="1" thickBot="1">
      <c r="A127" s="100" t="s">
        <v>556</v>
      </c>
      <c r="B127" s="202"/>
      <c r="C127" s="476" t="s">
        <v>540</v>
      </c>
      <c r="D127" s="365"/>
      <c r="E127" s="11" t="s">
        <v>354</v>
      </c>
      <c r="F127" s="11" t="s">
        <v>427</v>
      </c>
      <c r="G127" s="366"/>
      <c r="H127" s="417"/>
      <c r="I127" s="150"/>
      <c r="J127" s="169"/>
      <c r="K127" s="140"/>
      <c r="L127" s="140"/>
      <c r="M127" s="159"/>
    </row>
    <row r="128" spans="1:13" ht="12.75" hidden="1">
      <c r="A128" s="101" t="s">
        <v>557</v>
      </c>
      <c r="B128" s="202"/>
      <c r="C128" s="469" t="s">
        <v>128</v>
      </c>
      <c r="D128" s="377"/>
      <c r="E128" s="91" t="s">
        <v>354</v>
      </c>
      <c r="F128" s="91" t="s">
        <v>427</v>
      </c>
      <c r="G128" s="376" t="s">
        <v>566</v>
      </c>
      <c r="H128" s="429"/>
      <c r="I128" s="150"/>
      <c r="J128" s="169"/>
      <c r="K128" s="140"/>
      <c r="L128" s="140"/>
      <c r="M128" s="159"/>
    </row>
    <row r="129" spans="1:13" ht="12.75" hidden="1">
      <c r="A129" s="104" t="s">
        <v>541</v>
      </c>
      <c r="B129" s="13"/>
      <c r="C129" s="469" t="s">
        <v>208</v>
      </c>
      <c r="D129" s="381"/>
      <c r="E129" s="28" t="s">
        <v>354</v>
      </c>
      <c r="F129" s="28" t="s">
        <v>427</v>
      </c>
      <c r="G129" s="369" t="s">
        <v>566</v>
      </c>
      <c r="H129" s="419" t="s">
        <v>209</v>
      </c>
      <c r="I129" s="150"/>
      <c r="J129" s="169"/>
      <c r="K129" s="140"/>
      <c r="L129" s="140"/>
      <c r="M129" s="159"/>
    </row>
    <row r="130" spans="1:13" ht="12.75" hidden="1">
      <c r="A130" s="105" t="s">
        <v>542</v>
      </c>
      <c r="B130" s="7"/>
      <c r="C130" s="471" t="s">
        <v>228</v>
      </c>
      <c r="D130" s="370"/>
      <c r="E130" s="6" t="s">
        <v>354</v>
      </c>
      <c r="F130" s="6" t="s">
        <v>427</v>
      </c>
      <c r="G130" s="373" t="s">
        <v>566</v>
      </c>
      <c r="H130" s="421" t="s">
        <v>366</v>
      </c>
      <c r="I130" s="150"/>
      <c r="J130" s="169"/>
      <c r="K130" s="140"/>
      <c r="L130" s="140"/>
      <c r="M130" s="159"/>
    </row>
    <row r="131" spans="1:13" ht="12.75" hidden="1">
      <c r="A131" s="110" t="s">
        <v>159</v>
      </c>
      <c r="B131" s="18"/>
      <c r="C131" s="478" t="s">
        <v>96</v>
      </c>
      <c r="D131" s="370"/>
      <c r="E131" s="6" t="s">
        <v>354</v>
      </c>
      <c r="F131" s="6" t="s">
        <v>427</v>
      </c>
      <c r="G131" s="373" t="s">
        <v>566</v>
      </c>
      <c r="H131" s="421" t="s">
        <v>564</v>
      </c>
      <c r="I131" s="150"/>
      <c r="J131" s="169"/>
      <c r="K131" s="140"/>
      <c r="L131" s="140"/>
      <c r="M131" s="159"/>
    </row>
    <row r="132" spans="1:13" ht="31.5" hidden="1" thickBot="1">
      <c r="A132" s="98" t="s">
        <v>466</v>
      </c>
      <c r="B132" s="206"/>
      <c r="C132" s="482" t="s">
        <v>195</v>
      </c>
      <c r="D132" s="386"/>
      <c r="E132" s="129" t="s">
        <v>225</v>
      </c>
      <c r="F132" s="129"/>
      <c r="G132" s="387"/>
      <c r="H132" s="430"/>
      <c r="I132" s="150"/>
      <c r="J132" s="169"/>
      <c r="K132" s="140"/>
      <c r="L132" s="140"/>
      <c r="M132" s="159"/>
    </row>
    <row r="133" spans="1:16" ht="40.5" customHeight="1" hidden="1" thickBot="1">
      <c r="A133" s="99" t="s">
        <v>84</v>
      </c>
      <c r="B133" s="202"/>
      <c r="C133" s="483" t="s">
        <v>549</v>
      </c>
      <c r="D133" s="388"/>
      <c r="E133" s="92" t="s">
        <v>233</v>
      </c>
      <c r="F133" s="92"/>
      <c r="G133" s="375"/>
      <c r="H133" s="422"/>
      <c r="I133" s="150"/>
      <c r="J133" s="169"/>
      <c r="K133" s="140"/>
      <c r="L133" s="140"/>
      <c r="M133" s="159"/>
      <c r="N133" s="61"/>
      <c r="O133" s="61"/>
      <c r="P133" s="61"/>
    </row>
    <row r="134" spans="1:16" ht="16.5" customHeight="1">
      <c r="A134" s="99"/>
      <c r="B134" s="21" t="s">
        <v>512</v>
      </c>
      <c r="C134" s="233" t="s">
        <v>752</v>
      </c>
      <c r="D134" s="66">
        <v>968</v>
      </c>
      <c r="E134" s="66">
        <v>309</v>
      </c>
      <c r="F134" s="66" t="s">
        <v>516</v>
      </c>
      <c r="G134" s="366"/>
      <c r="H134" s="417"/>
      <c r="I134" s="179" t="e">
        <f>I135+I137+I139</f>
        <v>#REF!</v>
      </c>
      <c r="J134" s="169"/>
      <c r="K134" s="140"/>
      <c r="L134" s="140"/>
      <c r="M134" s="159"/>
      <c r="N134" s="61"/>
      <c r="O134" s="61"/>
      <c r="P134" s="61"/>
    </row>
    <row r="135" spans="1:16" ht="58.5" customHeight="1">
      <c r="A135" s="99"/>
      <c r="B135" s="13" t="s">
        <v>71</v>
      </c>
      <c r="C135" s="708" t="s">
        <v>738</v>
      </c>
      <c r="D135" s="457">
        <v>968</v>
      </c>
      <c r="E135" s="457">
        <v>309</v>
      </c>
      <c r="F135" s="457" t="str">
        <f>F136</f>
        <v>219 03 00</v>
      </c>
      <c r="G135" s="457"/>
      <c r="H135" s="424"/>
      <c r="I135" s="411" t="e">
        <f>I136</f>
        <v>#REF!</v>
      </c>
      <c r="J135" s="169"/>
      <c r="K135" s="140"/>
      <c r="L135" s="140"/>
      <c r="M135" s="159"/>
      <c r="N135" s="61"/>
      <c r="O135" s="61"/>
      <c r="P135" s="61"/>
    </row>
    <row r="136" spans="1:16" ht="13.5" customHeight="1">
      <c r="A136" s="99"/>
      <c r="B136" s="7" t="s">
        <v>118</v>
      </c>
      <c r="C136" s="408" t="s">
        <v>709</v>
      </c>
      <c r="D136" s="406">
        <v>968</v>
      </c>
      <c r="E136" s="406">
        <v>309</v>
      </c>
      <c r="F136" s="406" t="s">
        <v>739</v>
      </c>
      <c r="G136" s="406">
        <v>240</v>
      </c>
      <c r="H136" s="427"/>
      <c r="I136" s="407" t="e">
        <f>#REF!</f>
        <v>#REF!</v>
      </c>
      <c r="J136" s="169"/>
      <c r="K136" s="140"/>
      <c r="L136" s="140"/>
      <c r="M136" s="159"/>
      <c r="N136" s="61"/>
      <c r="O136" s="61"/>
      <c r="P136" s="61"/>
    </row>
    <row r="137" spans="1:16" ht="38.25" customHeight="1">
      <c r="A137" s="99"/>
      <c r="B137" s="13" t="s">
        <v>174</v>
      </c>
      <c r="C137" s="234" t="s">
        <v>740</v>
      </c>
      <c r="D137" s="457">
        <v>968</v>
      </c>
      <c r="E137" s="457">
        <v>309</v>
      </c>
      <c r="F137" s="457" t="str">
        <f>F138</f>
        <v>219 01 00</v>
      </c>
      <c r="G137" s="457"/>
      <c r="H137" s="424"/>
      <c r="I137" s="411" t="e">
        <f>I138</f>
        <v>#REF!</v>
      </c>
      <c r="J137" s="169"/>
      <c r="K137" s="140"/>
      <c r="L137" s="140"/>
      <c r="M137" s="159"/>
      <c r="N137" s="61"/>
      <c r="O137" s="61"/>
      <c r="P137" s="61"/>
    </row>
    <row r="138" spans="1:16" ht="12" customHeight="1">
      <c r="A138" s="99"/>
      <c r="B138" s="7" t="s">
        <v>119</v>
      </c>
      <c r="C138" s="408" t="s">
        <v>709</v>
      </c>
      <c r="D138" s="406">
        <v>968</v>
      </c>
      <c r="E138" s="406">
        <v>309</v>
      </c>
      <c r="F138" s="406" t="s">
        <v>741</v>
      </c>
      <c r="G138" s="406">
        <v>240</v>
      </c>
      <c r="H138" s="427"/>
      <c r="I138" s="407" t="e">
        <f>#REF!</f>
        <v>#REF!</v>
      </c>
      <c r="J138" s="169"/>
      <c r="K138" s="140"/>
      <c r="L138" s="140"/>
      <c r="M138" s="159"/>
      <c r="N138" s="61"/>
      <c r="O138" s="61"/>
      <c r="P138" s="61"/>
    </row>
    <row r="139" spans="1:16" ht="45" customHeight="1" hidden="1">
      <c r="A139" s="99"/>
      <c r="B139" s="13" t="s">
        <v>120</v>
      </c>
      <c r="C139" s="484" t="s">
        <v>23</v>
      </c>
      <c r="D139" s="457">
        <v>968</v>
      </c>
      <c r="E139" s="457">
        <v>309</v>
      </c>
      <c r="F139" s="457" t="s">
        <v>9</v>
      </c>
      <c r="G139" s="457"/>
      <c r="H139" s="424"/>
      <c r="I139" s="411" t="e">
        <f>I140</f>
        <v>#REF!</v>
      </c>
      <c r="J139" s="169"/>
      <c r="K139" s="140"/>
      <c r="L139" s="140"/>
      <c r="M139" s="159"/>
      <c r="N139" s="61"/>
      <c r="O139" s="61"/>
      <c r="P139" s="61"/>
    </row>
    <row r="140" spans="1:16" ht="12.75" customHeight="1" hidden="1">
      <c r="A140" s="99"/>
      <c r="B140" s="7" t="s">
        <v>124</v>
      </c>
      <c r="C140" s="480" t="s">
        <v>342</v>
      </c>
      <c r="D140" s="406">
        <v>968</v>
      </c>
      <c r="E140" s="406">
        <v>309</v>
      </c>
      <c r="F140" s="406" t="s">
        <v>9</v>
      </c>
      <c r="G140" s="406">
        <v>500</v>
      </c>
      <c r="H140" s="427"/>
      <c r="I140" s="407" t="e">
        <f>#REF!</f>
        <v>#REF!</v>
      </c>
      <c r="J140" s="169"/>
      <c r="K140" s="140"/>
      <c r="L140" s="140"/>
      <c r="M140" s="159"/>
      <c r="N140" s="61"/>
      <c r="O140" s="61"/>
      <c r="P140" s="61"/>
    </row>
    <row r="141" spans="1:13" ht="21.75" customHeight="1" hidden="1">
      <c r="A141" s="100" t="s">
        <v>213</v>
      </c>
      <c r="B141" s="21"/>
      <c r="C141" s="484"/>
      <c r="D141" s="231"/>
      <c r="E141" s="231"/>
      <c r="F141" s="231"/>
      <c r="G141" s="352"/>
      <c r="H141" s="429"/>
      <c r="I141" s="360"/>
      <c r="J141" s="167">
        <f>J142</f>
        <v>37.5</v>
      </c>
      <c r="K141" s="93">
        <f>K142</f>
        <v>288.6</v>
      </c>
      <c r="L141" s="93">
        <f>L142</f>
        <v>202</v>
      </c>
      <c r="M141" s="191">
        <f>M142</f>
        <v>33</v>
      </c>
    </row>
    <row r="142" spans="1:13" ht="13.5" customHeight="1" hidden="1">
      <c r="A142" s="101" t="s">
        <v>156</v>
      </c>
      <c r="B142" s="7"/>
      <c r="C142" s="480"/>
      <c r="D142" s="406"/>
      <c r="E142" s="406"/>
      <c r="F142" s="406"/>
      <c r="G142" s="406"/>
      <c r="H142" s="427"/>
      <c r="I142" s="407"/>
      <c r="J142" s="168">
        <v>37.5</v>
      </c>
      <c r="K142" s="96">
        <v>288.6</v>
      </c>
      <c r="L142" s="96">
        <v>202</v>
      </c>
      <c r="M142" s="192">
        <v>33</v>
      </c>
    </row>
    <row r="143" spans="1:13" ht="40.5">
      <c r="A143" s="100" t="s">
        <v>201</v>
      </c>
      <c r="B143" s="21" t="s">
        <v>551</v>
      </c>
      <c r="C143" s="484" t="s">
        <v>737</v>
      </c>
      <c r="D143" s="231">
        <v>968</v>
      </c>
      <c r="E143" s="231">
        <v>309</v>
      </c>
      <c r="F143" s="231" t="str">
        <f>F144</f>
        <v>795 05 00</v>
      </c>
      <c r="G143" s="231"/>
      <c r="H143" s="429"/>
      <c r="I143" s="360" t="e">
        <f>I144</f>
        <v>#REF!</v>
      </c>
      <c r="J143" s="167"/>
      <c r="K143" s="93">
        <f>K144</f>
        <v>25</v>
      </c>
      <c r="L143" s="93"/>
      <c r="M143" s="191">
        <f>M144</f>
        <v>25</v>
      </c>
    </row>
    <row r="144" spans="1:13" ht="13.5" customHeight="1" thickBot="1">
      <c r="A144" s="101" t="s">
        <v>518</v>
      </c>
      <c r="B144" s="7" t="s">
        <v>6</v>
      </c>
      <c r="C144" s="480" t="s">
        <v>342</v>
      </c>
      <c r="D144" s="406">
        <v>968</v>
      </c>
      <c r="E144" s="406">
        <v>309</v>
      </c>
      <c r="F144" s="406" t="s">
        <v>11</v>
      </c>
      <c r="G144" s="406">
        <v>240</v>
      </c>
      <c r="H144" s="427"/>
      <c r="I144" s="673" t="e">
        <f>#REF!</f>
        <v>#REF!</v>
      </c>
      <c r="J144" s="168"/>
      <c r="K144" s="96">
        <v>25</v>
      </c>
      <c r="L144" s="96"/>
      <c r="M144" s="192">
        <v>25</v>
      </c>
    </row>
    <row r="145" spans="1:13" ht="15" hidden="1">
      <c r="A145" s="113" t="s">
        <v>519</v>
      </c>
      <c r="B145" s="206"/>
      <c r="C145" s="469" t="s">
        <v>208</v>
      </c>
      <c r="D145" s="381"/>
      <c r="E145" s="28" t="s">
        <v>233</v>
      </c>
      <c r="F145" s="28" t="s">
        <v>516</v>
      </c>
      <c r="G145" s="369" t="s">
        <v>227</v>
      </c>
      <c r="H145" s="217" t="s">
        <v>209</v>
      </c>
      <c r="I145" s="174"/>
      <c r="J145" s="169"/>
      <c r="K145" s="140"/>
      <c r="L145" s="140"/>
      <c r="M145" s="159"/>
    </row>
    <row r="146" spans="1:13" ht="12.75" hidden="1">
      <c r="A146" s="109" t="s">
        <v>493</v>
      </c>
      <c r="B146" s="202"/>
      <c r="C146" s="472" t="s">
        <v>192</v>
      </c>
      <c r="D146" s="372"/>
      <c r="E146" s="6" t="s">
        <v>233</v>
      </c>
      <c r="F146" s="6" t="s">
        <v>516</v>
      </c>
      <c r="G146" s="373" t="s">
        <v>227</v>
      </c>
      <c r="H146" s="23" t="s">
        <v>232</v>
      </c>
      <c r="I146" s="150"/>
      <c r="J146" s="169"/>
      <c r="K146" s="140"/>
      <c r="L146" s="140"/>
      <c r="M146" s="159"/>
    </row>
    <row r="147" spans="1:13" ht="15.75" hidden="1" thickBot="1">
      <c r="A147" s="98" t="s">
        <v>467</v>
      </c>
      <c r="B147" s="21" t="s">
        <v>125</v>
      </c>
      <c r="C147" s="482" t="s">
        <v>197</v>
      </c>
      <c r="D147" s="386"/>
      <c r="E147" s="129" t="s">
        <v>565</v>
      </c>
      <c r="F147" s="129"/>
      <c r="G147" s="387"/>
      <c r="H147" s="218"/>
      <c r="I147" s="150"/>
      <c r="J147" s="169"/>
      <c r="K147" s="140"/>
      <c r="L147" s="140"/>
      <c r="M147" s="159"/>
    </row>
    <row r="148" spans="1:13" ht="12.75" hidden="1">
      <c r="A148" s="99" t="s">
        <v>84</v>
      </c>
      <c r="B148" s="7" t="s">
        <v>126</v>
      </c>
      <c r="C148" s="473" t="s">
        <v>252</v>
      </c>
      <c r="D148" s="374"/>
      <c r="E148" s="90" t="s">
        <v>217</v>
      </c>
      <c r="F148" s="90"/>
      <c r="G148" s="382"/>
      <c r="H148" s="211"/>
      <c r="I148" s="150"/>
      <c r="J148" s="169"/>
      <c r="K148" s="140"/>
      <c r="L148" s="140"/>
      <c r="M148" s="159"/>
    </row>
    <row r="149" spans="1:13" ht="13.5" hidden="1">
      <c r="A149" s="99"/>
      <c r="B149" s="530"/>
      <c r="C149" s="531"/>
      <c r="D149" s="532"/>
      <c r="E149" s="532"/>
      <c r="F149" s="533"/>
      <c r="G149" s="534"/>
      <c r="H149" s="535"/>
      <c r="I149" s="536"/>
      <c r="J149" s="169"/>
      <c r="K149" s="140"/>
      <c r="L149" s="140"/>
      <c r="M149" s="159"/>
    </row>
    <row r="150" spans="1:13" ht="12.75" hidden="1">
      <c r="A150" s="99"/>
      <c r="B150" s="202"/>
      <c r="C150" s="507"/>
      <c r="D150" s="508"/>
      <c r="E150" s="508"/>
      <c r="F150" s="508"/>
      <c r="G150" s="508"/>
      <c r="H150" s="509"/>
      <c r="I150" s="510"/>
      <c r="J150" s="169"/>
      <c r="K150" s="140"/>
      <c r="L150" s="140"/>
      <c r="M150" s="159"/>
    </row>
    <row r="151" spans="1:13" ht="13.5" hidden="1" thickBot="1">
      <c r="A151" s="99"/>
      <c r="B151" s="537"/>
      <c r="C151" s="538"/>
      <c r="D151" s="519"/>
      <c r="E151" s="519"/>
      <c r="F151" s="519"/>
      <c r="G151" s="519"/>
      <c r="H151" s="539"/>
      <c r="I151" s="491"/>
      <c r="J151" s="169"/>
      <c r="K151" s="140"/>
      <c r="L151" s="140"/>
      <c r="M151" s="159"/>
    </row>
    <row r="152" spans="1:13" ht="14.25" thickBot="1">
      <c r="A152" s="99"/>
      <c r="B152" s="643" t="s">
        <v>467</v>
      </c>
      <c r="C152" s="622" t="s">
        <v>614</v>
      </c>
      <c r="D152" s="623">
        <v>968</v>
      </c>
      <c r="E152" s="623">
        <v>400</v>
      </c>
      <c r="F152" s="623"/>
      <c r="G152" s="623"/>
      <c r="H152" s="624"/>
      <c r="I152" s="625" t="e">
        <f>I153+I156</f>
        <v>#REF!</v>
      </c>
      <c r="J152" s="169"/>
      <c r="K152" s="140"/>
      <c r="L152" s="140"/>
      <c r="M152" s="159"/>
    </row>
    <row r="153" spans="1:13" ht="13.5">
      <c r="A153" s="99"/>
      <c r="B153" s="590" t="s">
        <v>260</v>
      </c>
      <c r="C153" s="674" t="s">
        <v>659</v>
      </c>
      <c r="D153" s="591">
        <v>968</v>
      </c>
      <c r="E153" s="591">
        <v>401</v>
      </c>
      <c r="F153" s="591"/>
      <c r="G153" s="591"/>
      <c r="H153" s="592"/>
      <c r="I153" s="593" t="e">
        <f>I154</f>
        <v>#REF!</v>
      </c>
      <c r="J153" s="169"/>
      <c r="K153" s="140"/>
      <c r="L153" s="140"/>
      <c r="M153" s="159"/>
    </row>
    <row r="154" spans="1:13" ht="27" customHeight="1">
      <c r="A154" s="99"/>
      <c r="B154" s="202" t="s">
        <v>79</v>
      </c>
      <c r="C154" s="234" t="s">
        <v>731</v>
      </c>
      <c r="D154" s="231">
        <v>968</v>
      </c>
      <c r="E154" s="231">
        <v>401</v>
      </c>
      <c r="F154" s="231" t="s">
        <v>660</v>
      </c>
      <c r="G154" s="231"/>
      <c r="H154" s="213"/>
      <c r="I154" s="411" t="e">
        <f>I155</f>
        <v>#REF!</v>
      </c>
      <c r="J154" s="169"/>
      <c r="K154" s="140"/>
      <c r="L154" s="140"/>
      <c r="M154" s="159"/>
    </row>
    <row r="155" spans="1:13" ht="24" customHeight="1">
      <c r="A155" s="99"/>
      <c r="B155" s="537" t="s">
        <v>51</v>
      </c>
      <c r="C155" s="408" t="s">
        <v>711</v>
      </c>
      <c r="D155" s="519">
        <v>968</v>
      </c>
      <c r="E155" s="519">
        <v>401</v>
      </c>
      <c r="F155" s="519" t="s">
        <v>660</v>
      </c>
      <c r="G155" s="519">
        <v>810</v>
      </c>
      <c r="H155" s="539"/>
      <c r="I155" s="491" t="e">
        <f>#REF!</f>
        <v>#REF!</v>
      </c>
      <c r="J155" s="169"/>
      <c r="K155" s="140"/>
      <c r="L155" s="140"/>
      <c r="M155" s="159"/>
    </row>
    <row r="156" spans="1:13" ht="27">
      <c r="A156" s="99"/>
      <c r="B156" s="675" t="s">
        <v>553</v>
      </c>
      <c r="C156" s="676" t="s">
        <v>615</v>
      </c>
      <c r="D156" s="605">
        <v>968</v>
      </c>
      <c r="E156" s="605">
        <v>412</v>
      </c>
      <c r="F156" s="605"/>
      <c r="G156" s="605"/>
      <c r="H156" s="677"/>
      <c r="I156" s="678" t="e">
        <f>I157</f>
        <v>#REF!</v>
      </c>
      <c r="J156" s="169"/>
      <c r="K156" s="140"/>
      <c r="L156" s="140"/>
      <c r="M156" s="159"/>
    </row>
    <row r="157" spans="1:13" ht="26.25" customHeight="1">
      <c r="A157" s="99"/>
      <c r="B157" s="202" t="s">
        <v>72</v>
      </c>
      <c r="C157" s="234" t="s">
        <v>617</v>
      </c>
      <c r="D157" s="231">
        <v>968</v>
      </c>
      <c r="E157" s="231">
        <v>412</v>
      </c>
      <c r="F157" s="231" t="s">
        <v>616</v>
      </c>
      <c r="G157" s="231"/>
      <c r="H157" s="213"/>
      <c r="I157" s="411" t="e">
        <f>I158</f>
        <v>#REF!</v>
      </c>
      <c r="J157" s="169"/>
      <c r="K157" s="140"/>
      <c r="L157" s="140"/>
      <c r="M157" s="159"/>
    </row>
    <row r="158" spans="1:13" ht="13.5" thickBot="1">
      <c r="A158" s="99"/>
      <c r="B158" s="537" t="s">
        <v>661</v>
      </c>
      <c r="C158" s="408" t="s">
        <v>709</v>
      </c>
      <c r="D158" s="519">
        <v>968</v>
      </c>
      <c r="E158" s="519">
        <v>412</v>
      </c>
      <c r="F158" s="519" t="s">
        <v>616</v>
      </c>
      <c r="G158" s="519">
        <v>240</v>
      </c>
      <c r="H158" s="539"/>
      <c r="I158" s="491" t="e">
        <f>#REF!</f>
        <v>#REF!</v>
      </c>
      <c r="J158" s="169"/>
      <c r="K158" s="140"/>
      <c r="L158" s="140"/>
      <c r="M158" s="159"/>
    </row>
    <row r="159" spans="1:13" ht="14.25" thickBot="1">
      <c r="A159" s="99"/>
      <c r="B159" s="626" t="s">
        <v>468</v>
      </c>
      <c r="C159" s="627" t="s">
        <v>197</v>
      </c>
      <c r="D159" s="628" t="s">
        <v>450</v>
      </c>
      <c r="E159" s="629" t="s">
        <v>324</v>
      </c>
      <c r="F159" s="629"/>
      <c r="G159" s="630"/>
      <c r="H159" s="631"/>
      <c r="I159" s="632" t="e">
        <f>I160</f>
        <v>#REF!</v>
      </c>
      <c r="J159" s="173" t="e">
        <f>J160</f>
        <v>#REF!</v>
      </c>
      <c r="K159" s="158" t="e">
        <f>K160</f>
        <v>#REF!</v>
      </c>
      <c r="L159" s="158" t="e">
        <f>L160</f>
        <v>#REF!</v>
      </c>
      <c r="M159" s="196" t="e">
        <f>M160</f>
        <v>#REF!</v>
      </c>
    </row>
    <row r="160" spans="1:13" ht="13.5">
      <c r="A160" s="99"/>
      <c r="B160" s="590" t="s">
        <v>309</v>
      </c>
      <c r="C160" s="589" t="s">
        <v>325</v>
      </c>
      <c r="D160" s="594" t="s">
        <v>450</v>
      </c>
      <c r="E160" s="595" t="s">
        <v>326</v>
      </c>
      <c r="F160" s="595"/>
      <c r="G160" s="596"/>
      <c r="H160" s="597"/>
      <c r="I160" s="598" t="e">
        <f>I161+I177+I184+I194</f>
        <v>#REF!</v>
      </c>
      <c r="J160" s="166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90" t="e">
        <f>M161+M177+M184+M194</f>
        <v>#REF!</v>
      </c>
    </row>
    <row r="161" spans="1:13" ht="24.75" customHeight="1">
      <c r="A161" s="99"/>
      <c r="B161" s="19" t="s">
        <v>73</v>
      </c>
      <c r="C161" s="485" t="s">
        <v>753</v>
      </c>
      <c r="D161" s="459" t="s">
        <v>450</v>
      </c>
      <c r="E161" s="460" t="s">
        <v>326</v>
      </c>
      <c r="F161" s="460" t="s">
        <v>327</v>
      </c>
      <c r="G161" s="461"/>
      <c r="H161" s="462"/>
      <c r="I161" s="463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60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6" t="s">
        <v>328</v>
      </c>
      <c r="D162" s="377" t="s">
        <v>450</v>
      </c>
      <c r="E162" s="91" t="s">
        <v>326</v>
      </c>
      <c r="F162" s="91" t="s">
        <v>329</v>
      </c>
      <c r="G162" s="376"/>
      <c r="H162" s="215"/>
      <c r="I162" s="360" t="e">
        <f>I163</f>
        <v>#REF!</v>
      </c>
      <c r="J162" s="167">
        <f>SUM(J163:J165)</f>
        <v>0</v>
      </c>
      <c r="K162" s="93">
        <f>SUM(K163:K165)</f>
        <v>1764.8</v>
      </c>
      <c r="L162" s="93">
        <f>SUM(L163:L165)</f>
        <v>4118</v>
      </c>
      <c r="M162" s="191">
        <f>SUM(M163:M165)</f>
        <v>0</v>
      </c>
    </row>
    <row r="163" spans="1:13" ht="12.75">
      <c r="A163" s="101" t="s">
        <v>156</v>
      </c>
      <c r="B163" s="7" t="s">
        <v>662</v>
      </c>
      <c r="C163" s="408" t="s">
        <v>709</v>
      </c>
      <c r="D163" s="367" t="s">
        <v>450</v>
      </c>
      <c r="E163" s="89" t="s">
        <v>326</v>
      </c>
      <c r="F163" s="89" t="s">
        <v>329</v>
      </c>
      <c r="G163" s="368" t="s">
        <v>356</v>
      </c>
      <c r="H163" s="213"/>
      <c r="I163" s="178" t="e">
        <f>#REF!</f>
        <v>#REF!</v>
      </c>
      <c r="J163" s="168"/>
      <c r="K163" s="96">
        <v>1764.8</v>
      </c>
      <c r="L163" s="96">
        <v>4118</v>
      </c>
      <c r="M163" s="192"/>
    </row>
    <row r="164" spans="1:13" ht="21">
      <c r="A164" s="114" t="s">
        <v>157</v>
      </c>
      <c r="B164" s="21" t="s">
        <v>663</v>
      </c>
      <c r="C164" s="583" t="s">
        <v>754</v>
      </c>
      <c r="D164" s="365" t="s">
        <v>450</v>
      </c>
      <c r="E164" s="11" t="s">
        <v>326</v>
      </c>
      <c r="F164" s="11" t="s">
        <v>330</v>
      </c>
      <c r="G164" s="366"/>
      <c r="H164" s="217"/>
      <c r="I164" s="411" t="e">
        <f>I165</f>
        <v>#REF!</v>
      </c>
      <c r="J164" s="169"/>
      <c r="K164" s="140"/>
      <c r="L164" s="140"/>
      <c r="M164" s="159"/>
    </row>
    <row r="165" spans="1:13" ht="12.75">
      <c r="A165" s="115" t="s">
        <v>493</v>
      </c>
      <c r="B165" s="7" t="s">
        <v>664</v>
      </c>
      <c r="C165" s="408" t="s">
        <v>709</v>
      </c>
      <c r="D165" s="367" t="s">
        <v>450</v>
      </c>
      <c r="E165" s="89" t="s">
        <v>326</v>
      </c>
      <c r="F165" s="89" t="s">
        <v>330</v>
      </c>
      <c r="G165" s="368" t="s">
        <v>356</v>
      </c>
      <c r="H165" s="23"/>
      <c r="I165" s="178" t="e">
        <f>#REF!</f>
        <v>#REF!</v>
      </c>
      <c r="J165" s="169"/>
      <c r="K165" s="140"/>
      <c r="L165" s="140"/>
      <c r="M165" s="159"/>
    </row>
    <row r="166" spans="1:13" ht="12.75">
      <c r="A166" s="115"/>
      <c r="B166" s="21" t="s">
        <v>665</v>
      </c>
      <c r="C166" s="484" t="s">
        <v>24</v>
      </c>
      <c r="D166" s="231">
        <v>968</v>
      </c>
      <c r="E166" s="231">
        <v>503</v>
      </c>
      <c r="F166" s="231" t="s">
        <v>331</v>
      </c>
      <c r="G166" s="231"/>
      <c r="H166" s="23"/>
      <c r="I166" s="411" t="e">
        <f>I167+I168</f>
        <v>#REF!</v>
      </c>
      <c r="J166" s="168"/>
      <c r="K166" s="96"/>
      <c r="L166" s="96"/>
      <c r="M166" s="192"/>
    </row>
    <row r="167" spans="1:13" ht="12.75">
      <c r="A167" s="115"/>
      <c r="B167" s="7" t="s">
        <v>666</v>
      </c>
      <c r="C167" s="408" t="s">
        <v>709</v>
      </c>
      <c r="D167" s="406">
        <v>968</v>
      </c>
      <c r="E167" s="406">
        <v>503</v>
      </c>
      <c r="F167" s="406" t="s">
        <v>331</v>
      </c>
      <c r="G167" s="406">
        <v>240</v>
      </c>
      <c r="H167" s="216"/>
      <c r="I167" s="407" t="e">
        <f>#REF!</f>
        <v>#REF!</v>
      </c>
      <c r="J167" s="168"/>
      <c r="K167" s="96"/>
      <c r="L167" s="96"/>
      <c r="M167" s="192"/>
    </row>
    <row r="168" spans="1:13" ht="30" hidden="1">
      <c r="A168" s="115"/>
      <c r="B168" s="7" t="s">
        <v>55</v>
      </c>
      <c r="C168" s="480" t="s">
        <v>546</v>
      </c>
      <c r="D168" s="406">
        <v>968</v>
      </c>
      <c r="E168" s="406">
        <v>503</v>
      </c>
      <c r="F168" s="406" t="s">
        <v>331</v>
      </c>
      <c r="G168" s="406">
        <v>599</v>
      </c>
      <c r="H168" s="216"/>
      <c r="I168" s="407" t="e">
        <f>#REF!</f>
        <v>#REF!</v>
      </c>
      <c r="J168" s="168"/>
      <c r="K168" s="96"/>
      <c r="L168" s="96"/>
      <c r="M168" s="192"/>
    </row>
    <row r="169" spans="1:13" ht="30">
      <c r="A169" s="115"/>
      <c r="B169" s="21" t="s">
        <v>755</v>
      </c>
      <c r="C169" s="484" t="s">
        <v>332</v>
      </c>
      <c r="D169" s="231">
        <v>968</v>
      </c>
      <c r="E169" s="231">
        <v>503</v>
      </c>
      <c r="F169" s="231" t="s">
        <v>333</v>
      </c>
      <c r="G169" s="231"/>
      <c r="H169" s="216"/>
      <c r="I169" s="411" t="e">
        <f>I170</f>
        <v>#REF!</v>
      </c>
      <c r="J169" s="168"/>
      <c r="K169" s="96"/>
      <c r="L169" s="96"/>
      <c r="M169" s="192"/>
    </row>
    <row r="170" spans="1:13" ht="12.75">
      <c r="A170" s="115"/>
      <c r="B170" s="7" t="s">
        <v>756</v>
      </c>
      <c r="C170" s="408" t="s">
        <v>709</v>
      </c>
      <c r="D170" s="406">
        <v>968</v>
      </c>
      <c r="E170" s="406">
        <v>503</v>
      </c>
      <c r="F170" s="406" t="s">
        <v>333</v>
      </c>
      <c r="G170" s="406">
        <v>240</v>
      </c>
      <c r="H170" s="216"/>
      <c r="I170" s="407" t="e">
        <f>#REF!</f>
        <v>#REF!</v>
      </c>
      <c r="J170" s="168"/>
      <c r="K170" s="96"/>
      <c r="L170" s="96"/>
      <c r="M170" s="192"/>
    </row>
    <row r="171" spans="1:13" ht="12.75" hidden="1">
      <c r="A171" s="114" t="s">
        <v>494</v>
      </c>
      <c r="B171" s="21"/>
      <c r="C171" s="469" t="s">
        <v>208</v>
      </c>
      <c r="D171" s="381"/>
      <c r="E171" s="28" t="s">
        <v>217</v>
      </c>
      <c r="F171" s="28" t="s">
        <v>31</v>
      </c>
      <c r="G171" s="369" t="s">
        <v>216</v>
      </c>
      <c r="H171" s="217" t="s">
        <v>209</v>
      </c>
      <c r="I171" s="150"/>
      <c r="J171" s="169"/>
      <c r="K171" s="140"/>
      <c r="L171" s="140"/>
      <c r="M171" s="159"/>
    </row>
    <row r="172" spans="1:13" ht="12.75" hidden="1">
      <c r="A172" s="116" t="s">
        <v>493</v>
      </c>
      <c r="B172" s="3"/>
      <c r="C172" s="472" t="s">
        <v>192</v>
      </c>
      <c r="D172" s="372"/>
      <c r="E172" s="6" t="s">
        <v>217</v>
      </c>
      <c r="F172" s="6" t="s">
        <v>31</v>
      </c>
      <c r="G172" s="373" t="s">
        <v>216</v>
      </c>
      <c r="H172" s="23" t="s">
        <v>232</v>
      </c>
      <c r="I172" s="150"/>
      <c r="J172" s="169"/>
      <c r="K172" s="140"/>
      <c r="L172" s="140"/>
      <c r="M172" s="159"/>
    </row>
    <row r="173" spans="1:13" ht="109.5" customHeight="1" hidden="1">
      <c r="A173" s="100" t="s">
        <v>495</v>
      </c>
      <c r="B173" s="202"/>
      <c r="C173" s="475" t="s">
        <v>148</v>
      </c>
      <c r="D173" s="365"/>
      <c r="E173" s="11" t="s">
        <v>217</v>
      </c>
      <c r="F173" s="11" t="s">
        <v>534</v>
      </c>
      <c r="G173" s="366"/>
      <c r="H173" s="212"/>
      <c r="I173" s="150"/>
      <c r="J173" s="169"/>
      <c r="K173" s="140"/>
      <c r="L173" s="140"/>
      <c r="M173" s="159"/>
    </row>
    <row r="174" spans="1:13" ht="22.5" customHeight="1" hidden="1">
      <c r="A174" s="101" t="s">
        <v>496</v>
      </c>
      <c r="B174" s="202"/>
      <c r="C174" s="486" t="s">
        <v>611</v>
      </c>
      <c r="D174" s="377"/>
      <c r="E174" s="91" t="s">
        <v>217</v>
      </c>
      <c r="F174" s="91" t="s">
        <v>534</v>
      </c>
      <c r="G174" s="376" t="s">
        <v>216</v>
      </c>
      <c r="H174" s="215"/>
      <c r="I174" s="150"/>
      <c r="J174" s="169"/>
      <c r="K174" s="140"/>
      <c r="L174" s="140"/>
      <c r="M174" s="159"/>
    </row>
    <row r="175" spans="1:13" ht="12.75" customHeight="1" hidden="1">
      <c r="A175" s="114" t="s">
        <v>497</v>
      </c>
      <c r="B175" s="21"/>
      <c r="C175" s="469" t="s">
        <v>208</v>
      </c>
      <c r="D175" s="381"/>
      <c r="E175" s="28" t="s">
        <v>217</v>
      </c>
      <c r="F175" s="28" t="s">
        <v>533</v>
      </c>
      <c r="G175" s="369" t="s">
        <v>216</v>
      </c>
      <c r="H175" s="217" t="s">
        <v>209</v>
      </c>
      <c r="I175" s="150"/>
      <c r="J175" s="169"/>
      <c r="K175" s="140"/>
      <c r="L175" s="140"/>
      <c r="M175" s="159"/>
    </row>
    <row r="176" spans="1:13" ht="12.75" customHeight="1" hidden="1">
      <c r="A176" s="116" t="s">
        <v>493</v>
      </c>
      <c r="B176" s="3"/>
      <c r="C176" s="472" t="s">
        <v>192</v>
      </c>
      <c r="D176" s="372"/>
      <c r="E176" s="6" t="s">
        <v>217</v>
      </c>
      <c r="F176" s="6" t="s">
        <v>533</v>
      </c>
      <c r="G176" s="373" t="s">
        <v>216</v>
      </c>
      <c r="H176" s="23" t="s">
        <v>232</v>
      </c>
      <c r="I176" s="150"/>
      <c r="J176" s="169"/>
      <c r="K176" s="140"/>
      <c r="L176" s="140"/>
      <c r="M176" s="159"/>
    </row>
    <row r="177" spans="1:13" ht="24.75" customHeight="1">
      <c r="A177" s="116"/>
      <c r="B177" s="20" t="s">
        <v>667</v>
      </c>
      <c r="C177" s="581" t="s">
        <v>742</v>
      </c>
      <c r="D177" s="390" t="s">
        <v>450</v>
      </c>
      <c r="E177" s="155" t="s">
        <v>326</v>
      </c>
      <c r="F177" s="155" t="s">
        <v>334</v>
      </c>
      <c r="G177" s="391"/>
      <c r="H177" s="436"/>
      <c r="I177" s="162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60">
        <f>M178+M180+M182</f>
        <v>0</v>
      </c>
    </row>
    <row r="178" spans="1:13" ht="23.25" customHeight="1">
      <c r="A178" s="100" t="s">
        <v>495</v>
      </c>
      <c r="B178" s="21" t="s">
        <v>668</v>
      </c>
      <c r="C178" s="469" t="s">
        <v>378</v>
      </c>
      <c r="D178" s="365" t="s">
        <v>450</v>
      </c>
      <c r="E178" s="11" t="s">
        <v>326</v>
      </c>
      <c r="F178" s="11" t="s">
        <v>379</v>
      </c>
      <c r="G178" s="366"/>
      <c r="H178" s="212"/>
      <c r="I178" s="179" t="e">
        <f>I179</f>
        <v>#REF!</v>
      </c>
      <c r="J178" s="167">
        <f>J179</f>
        <v>0</v>
      </c>
      <c r="K178" s="93">
        <f>K179</f>
        <v>1087.1</v>
      </c>
      <c r="L178" s="93">
        <f>L179</f>
        <v>1666</v>
      </c>
      <c r="M178" s="191">
        <f>M179</f>
        <v>0</v>
      </c>
    </row>
    <row r="179" spans="1:13" ht="12.75">
      <c r="A179" s="45" t="s">
        <v>496</v>
      </c>
      <c r="B179" s="3" t="s">
        <v>669</v>
      </c>
      <c r="C179" s="408" t="s">
        <v>709</v>
      </c>
      <c r="D179" s="367" t="s">
        <v>450</v>
      </c>
      <c r="E179" s="89" t="s">
        <v>326</v>
      </c>
      <c r="F179" s="89" t="s">
        <v>379</v>
      </c>
      <c r="G179" s="368" t="s">
        <v>356</v>
      </c>
      <c r="H179" s="213"/>
      <c r="I179" s="178" t="e">
        <f>#REF!</f>
        <v>#REF!</v>
      </c>
      <c r="J179" s="168">
        <v>0</v>
      </c>
      <c r="K179" s="96">
        <v>1087.1</v>
      </c>
      <c r="L179" s="96">
        <v>1666</v>
      </c>
      <c r="M179" s="192">
        <v>0</v>
      </c>
    </row>
    <row r="180" spans="1:13" ht="21">
      <c r="A180" s="100" t="s">
        <v>498</v>
      </c>
      <c r="B180" s="21" t="s">
        <v>670</v>
      </c>
      <c r="C180" s="486" t="s">
        <v>380</v>
      </c>
      <c r="D180" s="365" t="s">
        <v>450</v>
      </c>
      <c r="E180" s="11" t="s">
        <v>326</v>
      </c>
      <c r="F180" s="11" t="s">
        <v>314</v>
      </c>
      <c r="G180" s="366"/>
      <c r="H180" s="212"/>
      <c r="I180" s="179" t="e">
        <f>I181</f>
        <v>#REF!</v>
      </c>
      <c r="J180" s="167">
        <f>J181</f>
        <v>0</v>
      </c>
      <c r="K180" s="93">
        <f>K181</f>
        <v>500</v>
      </c>
      <c r="L180" s="93">
        <f>L181</f>
        <v>300</v>
      </c>
      <c r="M180" s="191">
        <f>M181</f>
        <v>0</v>
      </c>
    </row>
    <row r="181" spans="1:13" ht="12.75">
      <c r="A181" s="45" t="s">
        <v>499</v>
      </c>
      <c r="B181" s="3" t="s">
        <v>671</v>
      </c>
      <c r="C181" s="408" t="s">
        <v>709</v>
      </c>
      <c r="D181" s="367" t="s">
        <v>450</v>
      </c>
      <c r="E181" s="89" t="s">
        <v>326</v>
      </c>
      <c r="F181" s="89" t="s">
        <v>314</v>
      </c>
      <c r="G181" s="368" t="s">
        <v>356</v>
      </c>
      <c r="H181" s="213"/>
      <c r="I181" s="178" t="e">
        <f>#REF!</f>
        <v>#REF!</v>
      </c>
      <c r="J181" s="168">
        <v>0</v>
      </c>
      <c r="K181" s="96">
        <v>500</v>
      </c>
      <c r="L181" s="96">
        <v>300</v>
      </c>
      <c r="M181" s="192">
        <v>0</v>
      </c>
    </row>
    <row r="182" spans="1:13" ht="21">
      <c r="A182" s="151"/>
      <c r="B182" s="207" t="s">
        <v>672</v>
      </c>
      <c r="C182" s="486" t="s">
        <v>313</v>
      </c>
      <c r="D182" s="365" t="s">
        <v>450</v>
      </c>
      <c r="E182" s="11" t="s">
        <v>326</v>
      </c>
      <c r="F182" s="11" t="s">
        <v>743</v>
      </c>
      <c r="G182" s="366"/>
      <c r="H182" s="217"/>
      <c r="I182" s="179" t="e">
        <f>I183</f>
        <v>#REF!</v>
      </c>
      <c r="J182" s="167">
        <f>J183</f>
        <v>0</v>
      </c>
      <c r="K182" s="93">
        <f>K183</f>
        <v>500</v>
      </c>
      <c r="L182" s="93">
        <f>L183</f>
        <v>297.6</v>
      </c>
      <c r="M182" s="191">
        <f>M183</f>
        <v>0</v>
      </c>
    </row>
    <row r="183" spans="1:13" ht="13.5" customHeight="1">
      <c r="A183" s="151"/>
      <c r="B183" s="51" t="s">
        <v>673</v>
      </c>
      <c r="C183" s="408" t="s">
        <v>709</v>
      </c>
      <c r="D183" s="367" t="s">
        <v>450</v>
      </c>
      <c r="E183" s="89" t="s">
        <v>326</v>
      </c>
      <c r="F183" s="89" t="s">
        <v>743</v>
      </c>
      <c r="G183" s="368" t="s">
        <v>356</v>
      </c>
      <c r="H183" s="23"/>
      <c r="I183" s="178" t="e">
        <f>#REF!</f>
        <v>#REF!</v>
      </c>
      <c r="J183" s="168">
        <v>0</v>
      </c>
      <c r="K183" s="96">
        <v>500</v>
      </c>
      <c r="L183" s="96">
        <v>297.6</v>
      </c>
      <c r="M183" s="192">
        <v>0</v>
      </c>
    </row>
    <row r="184" spans="1:13" ht="15" customHeight="1">
      <c r="A184" s="151"/>
      <c r="B184" s="20" t="s">
        <v>674</v>
      </c>
      <c r="C184" s="487" t="s">
        <v>501</v>
      </c>
      <c r="D184" s="390" t="s">
        <v>450</v>
      </c>
      <c r="E184" s="155" t="s">
        <v>326</v>
      </c>
      <c r="F184" s="155" t="s">
        <v>502</v>
      </c>
      <c r="G184" s="392"/>
      <c r="H184" s="436"/>
      <c r="I184" s="162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60">
        <f>M185+M188</f>
        <v>0</v>
      </c>
    </row>
    <row r="185" spans="1:13" ht="24" customHeight="1">
      <c r="A185" s="151"/>
      <c r="B185" s="207" t="s">
        <v>675</v>
      </c>
      <c r="C185" s="234" t="s">
        <v>744</v>
      </c>
      <c r="D185" s="377" t="s">
        <v>450</v>
      </c>
      <c r="E185" s="91" t="s">
        <v>326</v>
      </c>
      <c r="F185" s="91" t="s">
        <v>500</v>
      </c>
      <c r="G185" s="376"/>
      <c r="H185" s="214"/>
      <c r="I185" s="360" t="e">
        <f>SUM(I186:I187)</f>
        <v>#REF!</v>
      </c>
      <c r="J185" s="167">
        <f>SUM(J186:J187)</f>
        <v>0</v>
      </c>
      <c r="K185" s="93">
        <f>SUM(K186:K187)</f>
        <v>3963.7</v>
      </c>
      <c r="L185" s="93">
        <f>SUM(L186:L187)</f>
        <v>7464.6</v>
      </c>
      <c r="M185" s="191">
        <f>SUM(M186:M187)</f>
        <v>0</v>
      </c>
    </row>
    <row r="186" spans="1:13" ht="13.5" customHeight="1" thickBot="1">
      <c r="A186" s="151"/>
      <c r="B186" s="51" t="s">
        <v>676</v>
      </c>
      <c r="C186" s="408" t="s">
        <v>709</v>
      </c>
      <c r="D186" s="367" t="s">
        <v>450</v>
      </c>
      <c r="E186" s="89" t="s">
        <v>326</v>
      </c>
      <c r="F186" s="89" t="s">
        <v>500</v>
      </c>
      <c r="G186" s="368" t="s">
        <v>356</v>
      </c>
      <c r="H186" s="23"/>
      <c r="I186" s="178" t="e">
        <f>#REF!</f>
        <v>#REF!</v>
      </c>
      <c r="J186" s="168">
        <v>0</v>
      </c>
      <c r="K186" s="96">
        <v>2852.2</v>
      </c>
      <c r="L186" s="96">
        <v>4871.1</v>
      </c>
      <c r="M186" s="192">
        <v>0</v>
      </c>
    </row>
    <row r="187" spans="1:13" ht="36" customHeight="1" hidden="1" thickBot="1">
      <c r="A187" s="151"/>
      <c r="B187" s="51" t="s">
        <v>56</v>
      </c>
      <c r="C187" s="470" t="s">
        <v>546</v>
      </c>
      <c r="D187" s="367" t="s">
        <v>450</v>
      </c>
      <c r="E187" s="89" t="s">
        <v>326</v>
      </c>
      <c r="F187" s="89" t="s">
        <v>500</v>
      </c>
      <c r="G187" s="368" t="s">
        <v>377</v>
      </c>
      <c r="H187" s="23"/>
      <c r="I187" s="178" t="e">
        <f>#REF!</f>
        <v>#REF!</v>
      </c>
      <c r="J187" s="168">
        <v>0</v>
      </c>
      <c r="K187" s="96">
        <v>1111.5</v>
      </c>
      <c r="L187" s="96">
        <v>2593.5</v>
      </c>
      <c r="M187" s="192">
        <v>0</v>
      </c>
    </row>
    <row r="188" spans="1:13" ht="16.5" customHeight="1">
      <c r="A188" s="118" t="s">
        <v>463</v>
      </c>
      <c r="B188" s="21" t="s">
        <v>677</v>
      </c>
      <c r="C188" s="234" t="s">
        <v>745</v>
      </c>
      <c r="D188" s="377" t="s">
        <v>450</v>
      </c>
      <c r="E188" s="91" t="s">
        <v>326</v>
      </c>
      <c r="F188" s="91" t="s">
        <v>503</v>
      </c>
      <c r="G188" s="376"/>
      <c r="H188" s="215"/>
      <c r="I188" s="360" t="e">
        <f>I189</f>
        <v>#REF!</v>
      </c>
      <c r="J188" s="167">
        <f>J189</f>
        <v>0</v>
      </c>
      <c r="K188" s="93">
        <f>K189</f>
        <v>357.1</v>
      </c>
      <c r="L188" s="93">
        <f>L189</f>
        <v>560.5</v>
      </c>
      <c r="M188" s="191">
        <f>M189</f>
        <v>0</v>
      </c>
    </row>
    <row r="189" spans="1:13" ht="12.75">
      <c r="A189" s="45" t="s">
        <v>464</v>
      </c>
      <c r="B189" s="3" t="s">
        <v>678</v>
      </c>
      <c r="C189" s="408" t="s">
        <v>709</v>
      </c>
      <c r="D189" s="367" t="s">
        <v>450</v>
      </c>
      <c r="E189" s="89" t="s">
        <v>326</v>
      </c>
      <c r="F189" s="89" t="s">
        <v>503</v>
      </c>
      <c r="G189" s="368" t="s">
        <v>356</v>
      </c>
      <c r="H189" s="213"/>
      <c r="I189" s="178" t="e">
        <f>#REF!</f>
        <v>#REF!</v>
      </c>
      <c r="J189" s="168">
        <v>0</v>
      </c>
      <c r="K189" s="96">
        <v>357.1</v>
      </c>
      <c r="L189" s="96">
        <v>560.5</v>
      </c>
      <c r="M189" s="192">
        <v>0</v>
      </c>
    </row>
    <row r="190" spans="1:13" ht="36" customHeight="1">
      <c r="A190" s="711"/>
      <c r="B190" s="208" t="s">
        <v>679</v>
      </c>
      <c r="C190" s="234" t="s">
        <v>764</v>
      </c>
      <c r="D190" s="389">
        <v>968</v>
      </c>
      <c r="E190" s="231">
        <v>503</v>
      </c>
      <c r="F190" s="709" t="str">
        <f>F191</f>
        <v>600 03 04</v>
      </c>
      <c r="G190" s="712"/>
      <c r="H190" s="418"/>
      <c r="I190" s="178" t="e">
        <f>I191</f>
        <v>#REF!</v>
      </c>
      <c r="J190" s="168"/>
      <c r="K190" s="96"/>
      <c r="L190" s="96"/>
      <c r="M190" s="192"/>
    </row>
    <row r="191" spans="1:13" ht="12.75">
      <c r="A191" s="711"/>
      <c r="B191" s="3" t="s">
        <v>680</v>
      </c>
      <c r="C191" s="408" t="s">
        <v>709</v>
      </c>
      <c r="D191" s="367" t="s">
        <v>450</v>
      </c>
      <c r="E191" s="89" t="s">
        <v>326</v>
      </c>
      <c r="F191" s="89" t="s">
        <v>763</v>
      </c>
      <c r="G191" s="368" t="s">
        <v>356</v>
      </c>
      <c r="H191" s="431"/>
      <c r="I191" s="178" t="e">
        <f>#REF!</f>
        <v>#REF!</v>
      </c>
      <c r="J191" s="168"/>
      <c r="K191" s="96"/>
      <c r="L191" s="96"/>
      <c r="M191" s="192"/>
    </row>
    <row r="192" spans="1:13" ht="20.25">
      <c r="A192" s="119"/>
      <c r="B192" s="207" t="s">
        <v>765</v>
      </c>
      <c r="C192" s="234" t="s">
        <v>747</v>
      </c>
      <c r="D192" s="231">
        <v>968</v>
      </c>
      <c r="E192" s="231">
        <v>503</v>
      </c>
      <c r="F192" s="231" t="str">
        <f>F193</f>
        <v>600 03 05</v>
      </c>
      <c r="G192" s="231"/>
      <c r="H192" s="437"/>
      <c r="I192" s="411" t="e">
        <f>I193</f>
        <v>#REF!</v>
      </c>
      <c r="J192" s="169"/>
      <c r="K192" s="140"/>
      <c r="L192" s="140"/>
      <c r="M192" s="159"/>
    </row>
    <row r="193" spans="1:13" ht="12.75">
      <c r="A193" s="119"/>
      <c r="B193" s="3" t="s">
        <v>766</v>
      </c>
      <c r="C193" s="408" t="s">
        <v>709</v>
      </c>
      <c r="D193" s="406">
        <v>968</v>
      </c>
      <c r="E193" s="406">
        <v>503</v>
      </c>
      <c r="F193" s="406" t="s">
        <v>746</v>
      </c>
      <c r="G193" s="406">
        <v>240</v>
      </c>
      <c r="H193" s="464"/>
      <c r="I193" s="407" t="e">
        <f>#REF!</f>
        <v>#REF!</v>
      </c>
      <c r="J193" s="169"/>
      <c r="K193" s="140"/>
      <c r="L193" s="140"/>
      <c r="M193" s="159"/>
    </row>
    <row r="194" spans="1:13" ht="12" customHeight="1">
      <c r="A194" s="119"/>
      <c r="B194" s="20" t="s">
        <v>681</v>
      </c>
      <c r="C194" s="584" t="s">
        <v>748</v>
      </c>
      <c r="D194" s="390" t="s">
        <v>450</v>
      </c>
      <c r="E194" s="155" t="s">
        <v>326</v>
      </c>
      <c r="F194" s="155" t="s">
        <v>504</v>
      </c>
      <c r="G194" s="394"/>
      <c r="H194" s="438"/>
      <c r="I194" s="162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60">
        <f>M199+M201</f>
        <v>500</v>
      </c>
    </row>
    <row r="195" spans="1:13" ht="21.75" customHeight="1">
      <c r="A195" s="119"/>
      <c r="B195" s="208" t="s">
        <v>682</v>
      </c>
      <c r="C195" s="234" t="s">
        <v>749</v>
      </c>
      <c r="D195" s="365" t="s">
        <v>450</v>
      </c>
      <c r="E195" s="11" t="s">
        <v>326</v>
      </c>
      <c r="F195" s="11" t="s">
        <v>505</v>
      </c>
      <c r="G195" s="395"/>
      <c r="H195" s="435"/>
      <c r="I195" s="179" t="e">
        <f>I196</f>
        <v>#REF!</v>
      </c>
      <c r="J195" s="167">
        <f>J196</f>
        <v>0</v>
      </c>
      <c r="K195" s="93">
        <f>K196</f>
        <v>0</v>
      </c>
      <c r="L195" s="93">
        <f>L196</f>
        <v>0</v>
      </c>
      <c r="M195" s="191">
        <f>M196</f>
        <v>0</v>
      </c>
    </row>
    <row r="196" spans="1:13" ht="13.5" customHeight="1">
      <c r="A196" s="119"/>
      <c r="B196" s="3" t="s">
        <v>683</v>
      </c>
      <c r="C196" s="408" t="s">
        <v>709</v>
      </c>
      <c r="D196" s="367" t="s">
        <v>450</v>
      </c>
      <c r="E196" s="89" t="s">
        <v>326</v>
      </c>
      <c r="F196" s="89" t="s">
        <v>505</v>
      </c>
      <c r="G196" s="368" t="s">
        <v>356</v>
      </c>
      <c r="H196" s="437"/>
      <c r="I196" s="178" t="e">
        <f>#REF!</f>
        <v>#REF!</v>
      </c>
      <c r="J196" s="168">
        <v>0</v>
      </c>
      <c r="K196" s="96">
        <v>0</v>
      </c>
      <c r="L196" s="96">
        <v>0</v>
      </c>
      <c r="M196" s="192">
        <v>0</v>
      </c>
    </row>
    <row r="197" spans="1:13" ht="21.75" customHeight="1">
      <c r="A197" s="119"/>
      <c r="B197" s="208" t="s">
        <v>684</v>
      </c>
      <c r="C197" s="710" t="s">
        <v>750</v>
      </c>
      <c r="D197" s="365" t="s">
        <v>450</v>
      </c>
      <c r="E197" s="11" t="s">
        <v>326</v>
      </c>
      <c r="F197" s="11" t="s">
        <v>520</v>
      </c>
      <c r="G197" s="395"/>
      <c r="H197" s="437"/>
      <c r="I197" s="405" t="e">
        <f>I198</f>
        <v>#REF!</v>
      </c>
      <c r="J197" s="168"/>
      <c r="K197" s="96"/>
      <c r="L197" s="96"/>
      <c r="M197" s="192"/>
    </row>
    <row r="198" spans="1:13" ht="13.5" customHeight="1">
      <c r="A198" s="119"/>
      <c r="B198" s="3" t="s">
        <v>685</v>
      </c>
      <c r="C198" s="408" t="s">
        <v>709</v>
      </c>
      <c r="D198" s="367" t="s">
        <v>450</v>
      </c>
      <c r="E198" s="89" t="s">
        <v>326</v>
      </c>
      <c r="F198" s="89" t="s">
        <v>520</v>
      </c>
      <c r="G198" s="368" t="s">
        <v>356</v>
      </c>
      <c r="H198" s="437"/>
      <c r="I198" s="178" t="e">
        <f>#REF!</f>
        <v>#REF!</v>
      </c>
      <c r="J198" s="168"/>
      <c r="K198" s="96"/>
      <c r="L198" s="96"/>
      <c r="M198" s="192"/>
    </row>
    <row r="199" spans="1:13" ht="33" customHeight="1">
      <c r="A199" s="119"/>
      <c r="B199" s="208" t="s">
        <v>757</v>
      </c>
      <c r="C199" s="486" t="s">
        <v>114</v>
      </c>
      <c r="D199" s="365" t="s">
        <v>450</v>
      </c>
      <c r="E199" s="11" t="s">
        <v>326</v>
      </c>
      <c r="F199" s="11" t="s">
        <v>622</v>
      </c>
      <c r="G199" s="395"/>
      <c r="H199" s="435"/>
      <c r="I199" s="179" t="e">
        <f>I200</f>
        <v>#REF!</v>
      </c>
      <c r="J199" s="167">
        <f>J200</f>
        <v>0</v>
      </c>
      <c r="K199" s="93">
        <f>K200</f>
        <v>0</v>
      </c>
      <c r="L199" s="93">
        <f>L200</f>
        <v>0</v>
      </c>
      <c r="M199" s="191">
        <f>M200</f>
        <v>500</v>
      </c>
    </row>
    <row r="200" spans="1:13" ht="12" customHeight="1" thickBot="1">
      <c r="A200" s="119"/>
      <c r="B200" s="3" t="s">
        <v>758</v>
      </c>
      <c r="C200" s="408" t="s">
        <v>709</v>
      </c>
      <c r="D200" s="367" t="s">
        <v>450</v>
      </c>
      <c r="E200" s="89" t="s">
        <v>326</v>
      </c>
      <c r="F200" s="89" t="s">
        <v>622</v>
      </c>
      <c r="G200" s="368" t="s">
        <v>356</v>
      </c>
      <c r="H200" s="437"/>
      <c r="I200" s="178" t="e">
        <f>#REF!</f>
        <v>#REF!</v>
      </c>
      <c r="J200" s="168">
        <v>0</v>
      </c>
      <c r="K200" s="96">
        <v>0</v>
      </c>
      <c r="L200" s="96">
        <v>0</v>
      </c>
      <c r="M200" s="192">
        <v>500</v>
      </c>
    </row>
    <row r="201" spans="1:13" ht="21" hidden="1">
      <c r="A201" s="119"/>
      <c r="B201" s="3" t="s">
        <v>57</v>
      </c>
      <c r="C201" s="469" t="s">
        <v>521</v>
      </c>
      <c r="D201" s="365" t="s">
        <v>450</v>
      </c>
      <c r="E201" s="11" t="s">
        <v>326</v>
      </c>
      <c r="F201" s="11" t="s">
        <v>522</v>
      </c>
      <c r="G201" s="395"/>
      <c r="H201" s="435"/>
      <c r="I201" s="179" t="e">
        <f>I202</f>
        <v>#REF!</v>
      </c>
      <c r="J201" s="167">
        <f>J202</f>
        <v>0</v>
      </c>
      <c r="K201" s="93">
        <f>K202</f>
        <v>0</v>
      </c>
      <c r="L201" s="93">
        <f>L202</f>
        <v>0</v>
      </c>
      <c r="M201" s="191">
        <f>M202</f>
        <v>0</v>
      </c>
    </row>
    <row r="202" spans="1:13" ht="14.25" customHeight="1" hidden="1">
      <c r="A202" s="119"/>
      <c r="B202" s="550" t="s">
        <v>127</v>
      </c>
      <c r="C202" s="644" t="s">
        <v>342</v>
      </c>
      <c r="D202" s="403" t="s">
        <v>450</v>
      </c>
      <c r="E202" s="564" t="s">
        <v>326</v>
      </c>
      <c r="F202" s="564" t="s">
        <v>522</v>
      </c>
      <c r="G202" s="565" t="s">
        <v>565</v>
      </c>
      <c r="H202" s="651"/>
      <c r="I202" s="240" t="e">
        <f>#REF!</f>
        <v>#REF!</v>
      </c>
      <c r="J202" s="168">
        <v>0</v>
      </c>
      <c r="K202" s="96">
        <v>0</v>
      </c>
      <c r="L202" s="96">
        <v>0</v>
      </c>
      <c r="M202" s="192">
        <v>0</v>
      </c>
    </row>
    <row r="203" spans="1:13" ht="14.25" thickBot="1">
      <c r="A203" s="119"/>
      <c r="B203" s="633" t="s">
        <v>469</v>
      </c>
      <c r="C203" s="627" t="s">
        <v>523</v>
      </c>
      <c r="D203" s="628" t="s">
        <v>450</v>
      </c>
      <c r="E203" s="629" t="s">
        <v>524</v>
      </c>
      <c r="F203" s="654"/>
      <c r="G203" s="657"/>
      <c r="H203" s="650"/>
      <c r="I203" s="632" t="e">
        <f aca="true" t="shared" si="1" ref="I203:M205">I204</f>
        <v>#REF!</v>
      </c>
      <c r="J203" s="173">
        <f t="shared" si="1"/>
        <v>0</v>
      </c>
      <c r="K203" s="158">
        <f t="shared" si="1"/>
        <v>8</v>
      </c>
      <c r="L203" s="158">
        <f t="shared" si="1"/>
        <v>0</v>
      </c>
      <c r="M203" s="196">
        <f t="shared" si="1"/>
        <v>0</v>
      </c>
    </row>
    <row r="204" spans="1:13" ht="28.5" customHeight="1">
      <c r="A204" s="119"/>
      <c r="B204" s="645" t="s">
        <v>310</v>
      </c>
      <c r="C204" s="589" t="s">
        <v>526</v>
      </c>
      <c r="D204" s="594" t="s">
        <v>450</v>
      </c>
      <c r="E204" s="595" t="s">
        <v>525</v>
      </c>
      <c r="F204" s="603"/>
      <c r="G204" s="601"/>
      <c r="H204" s="648"/>
      <c r="I204" s="598" t="e">
        <f t="shared" si="1"/>
        <v>#REF!</v>
      </c>
      <c r="J204" s="166">
        <f t="shared" si="1"/>
        <v>0</v>
      </c>
      <c r="K204" s="59">
        <f t="shared" si="1"/>
        <v>8</v>
      </c>
      <c r="L204" s="59">
        <f t="shared" si="1"/>
        <v>0</v>
      </c>
      <c r="M204" s="190">
        <f t="shared" si="1"/>
        <v>0</v>
      </c>
    </row>
    <row r="205" spans="1:13" ht="20.25">
      <c r="A205" s="119"/>
      <c r="B205" s="208" t="s">
        <v>7</v>
      </c>
      <c r="C205" s="488" t="s">
        <v>527</v>
      </c>
      <c r="D205" s="365" t="s">
        <v>450</v>
      </c>
      <c r="E205" s="11" t="s">
        <v>525</v>
      </c>
      <c r="F205" s="11" t="s">
        <v>528</v>
      </c>
      <c r="G205" s="396"/>
      <c r="H205" s="435"/>
      <c r="I205" s="179" t="e">
        <f t="shared" si="1"/>
        <v>#REF!</v>
      </c>
      <c r="J205" s="167">
        <f t="shared" si="1"/>
        <v>0</v>
      </c>
      <c r="K205" s="93">
        <f t="shared" si="1"/>
        <v>8</v>
      </c>
      <c r="L205" s="93">
        <f t="shared" si="1"/>
        <v>0</v>
      </c>
      <c r="M205" s="191">
        <f t="shared" si="1"/>
        <v>0</v>
      </c>
    </row>
    <row r="206" spans="1:13" ht="13.5" thickBot="1">
      <c r="A206" s="119"/>
      <c r="B206" s="550" t="s">
        <v>8</v>
      </c>
      <c r="C206" s="408" t="s">
        <v>709</v>
      </c>
      <c r="D206" s="403" t="s">
        <v>450</v>
      </c>
      <c r="E206" s="564" t="s">
        <v>525</v>
      </c>
      <c r="F206" s="564" t="s">
        <v>528</v>
      </c>
      <c r="G206" s="565" t="s">
        <v>356</v>
      </c>
      <c r="H206" s="651"/>
      <c r="I206" s="240" t="e">
        <f>#REF!</f>
        <v>#REF!</v>
      </c>
      <c r="J206" s="168">
        <v>0</v>
      </c>
      <c r="K206" s="96">
        <v>8</v>
      </c>
      <c r="L206" s="96">
        <v>0</v>
      </c>
      <c r="M206" s="192">
        <v>0</v>
      </c>
    </row>
    <row r="207" spans="1:13" ht="15" thickBot="1">
      <c r="A207" s="119"/>
      <c r="B207" s="633" t="s">
        <v>470</v>
      </c>
      <c r="C207" s="627" t="s">
        <v>204</v>
      </c>
      <c r="D207" s="628" t="s">
        <v>450</v>
      </c>
      <c r="E207" s="629" t="s">
        <v>298</v>
      </c>
      <c r="F207" s="654"/>
      <c r="G207" s="655"/>
      <c r="H207" s="656"/>
      <c r="I207" s="632" t="e">
        <f>I214+I221</f>
        <v>#REF!</v>
      </c>
      <c r="J207" s="173">
        <f>J214</f>
        <v>585</v>
      </c>
      <c r="K207" s="158">
        <f>K214</f>
        <v>667</v>
      </c>
      <c r="L207" s="158">
        <f>L214</f>
        <v>485</v>
      </c>
      <c r="M207" s="196">
        <f>M214</f>
        <v>1170</v>
      </c>
    </row>
    <row r="208" spans="1:13" ht="41.25">
      <c r="A208" s="119"/>
      <c r="B208" s="567" t="s">
        <v>1</v>
      </c>
      <c r="C208" s="579" t="s">
        <v>771</v>
      </c>
      <c r="D208" s="554" t="s">
        <v>450</v>
      </c>
      <c r="E208" s="563" t="s">
        <v>772</v>
      </c>
      <c r="F208" s="560"/>
      <c r="G208" s="568"/>
      <c r="H208" s="569"/>
      <c r="I208" s="555" t="e">
        <f>I209</f>
        <v>#REF!</v>
      </c>
      <c r="J208" s="173"/>
      <c r="K208" s="158"/>
      <c r="L208" s="158"/>
      <c r="M208" s="196"/>
    </row>
    <row r="209" spans="1:13" ht="51">
      <c r="A209" s="119"/>
      <c r="B209" s="207" t="s">
        <v>2</v>
      </c>
      <c r="C209" s="575" t="s">
        <v>779</v>
      </c>
      <c r="D209" s="365" t="s">
        <v>450</v>
      </c>
      <c r="E209" s="11" t="s">
        <v>772</v>
      </c>
      <c r="F209" s="11" t="s">
        <v>778</v>
      </c>
      <c r="G209" s="366"/>
      <c r="H209" s="417"/>
      <c r="I209" s="179" t="e">
        <f>I210+I212</f>
        <v>#REF!</v>
      </c>
      <c r="J209" s="173"/>
      <c r="K209" s="158"/>
      <c r="L209" s="158"/>
      <c r="M209" s="196"/>
    </row>
    <row r="210" spans="1:13" ht="41.25">
      <c r="A210" s="119"/>
      <c r="B210" s="37" t="s">
        <v>3</v>
      </c>
      <c r="C210" s="575" t="s">
        <v>782</v>
      </c>
      <c r="D210" s="377" t="s">
        <v>450</v>
      </c>
      <c r="E210" s="91" t="s">
        <v>772</v>
      </c>
      <c r="F210" s="91" t="s">
        <v>780</v>
      </c>
      <c r="G210" s="376"/>
      <c r="H210" s="429"/>
      <c r="I210" s="360" t="e">
        <f>I211</f>
        <v>#REF!</v>
      </c>
      <c r="J210" s="173"/>
      <c r="K210" s="158"/>
      <c r="L210" s="158"/>
      <c r="M210" s="196"/>
    </row>
    <row r="211" spans="1:13" ht="13.5">
      <c r="A211" s="119"/>
      <c r="B211" s="3" t="s">
        <v>773</v>
      </c>
      <c r="C211" s="408" t="s">
        <v>709</v>
      </c>
      <c r="D211" s="367" t="s">
        <v>450</v>
      </c>
      <c r="E211" s="89" t="s">
        <v>299</v>
      </c>
      <c r="F211" s="89" t="s">
        <v>780</v>
      </c>
      <c r="G211" s="368" t="s">
        <v>787</v>
      </c>
      <c r="H211" s="418"/>
      <c r="I211" s="178" t="e">
        <f>#REF!</f>
        <v>#REF!</v>
      </c>
      <c r="J211" s="173"/>
      <c r="K211" s="158"/>
      <c r="L211" s="158"/>
      <c r="M211" s="196"/>
    </row>
    <row r="212" spans="1:13" ht="20.25">
      <c r="A212" s="119"/>
      <c r="B212" s="37" t="s">
        <v>785</v>
      </c>
      <c r="C212" s="234" t="s">
        <v>783</v>
      </c>
      <c r="D212" s="377" t="s">
        <v>450</v>
      </c>
      <c r="E212" s="91" t="s">
        <v>772</v>
      </c>
      <c r="F212" s="91" t="s">
        <v>784</v>
      </c>
      <c r="G212" s="376"/>
      <c r="H212" s="429"/>
      <c r="I212" s="360" t="e">
        <f>I213</f>
        <v>#REF!</v>
      </c>
      <c r="J212" s="173"/>
      <c r="K212" s="158"/>
      <c r="L212" s="158"/>
      <c r="M212" s="196"/>
    </row>
    <row r="213" spans="1:13" ht="13.5">
      <c r="A213" s="119"/>
      <c r="B213" s="3" t="s">
        <v>786</v>
      </c>
      <c r="C213" s="408" t="s">
        <v>709</v>
      </c>
      <c r="D213" s="367" t="s">
        <v>450</v>
      </c>
      <c r="E213" s="89" t="s">
        <v>299</v>
      </c>
      <c r="F213" s="89" t="s">
        <v>784</v>
      </c>
      <c r="G213" s="368" t="s">
        <v>787</v>
      </c>
      <c r="H213" s="418"/>
      <c r="I213" s="178" t="e">
        <f>#REF!</f>
        <v>#REF!</v>
      </c>
      <c r="J213" s="173"/>
      <c r="K213" s="158"/>
      <c r="L213" s="158"/>
      <c r="M213" s="196"/>
    </row>
    <row r="214" spans="1:13" ht="13.5">
      <c r="A214" s="119"/>
      <c r="B214" s="645" t="s">
        <v>75</v>
      </c>
      <c r="C214" s="589" t="s">
        <v>297</v>
      </c>
      <c r="D214" s="594" t="s">
        <v>450</v>
      </c>
      <c r="E214" s="595" t="s">
        <v>299</v>
      </c>
      <c r="F214" s="603"/>
      <c r="G214" s="652"/>
      <c r="H214" s="653"/>
      <c r="I214" s="598" t="e">
        <f>I215+I219</f>
        <v>#REF!</v>
      </c>
      <c r="J214" s="166">
        <f>J215+J219</f>
        <v>585</v>
      </c>
      <c r="K214" s="59">
        <f>K215+K219</f>
        <v>667</v>
      </c>
      <c r="L214" s="59">
        <f>L215+L219</f>
        <v>485</v>
      </c>
      <c r="M214" s="190">
        <f>M215+M219</f>
        <v>1170</v>
      </c>
    </row>
    <row r="215" spans="1:13" ht="35.25" customHeight="1">
      <c r="A215" s="120" t="s">
        <v>213</v>
      </c>
      <c r="B215" s="207" t="s">
        <v>76</v>
      </c>
      <c r="C215" s="469" t="s">
        <v>300</v>
      </c>
      <c r="D215" s="365" t="s">
        <v>450</v>
      </c>
      <c r="E215" s="11" t="s">
        <v>299</v>
      </c>
      <c r="F215" s="11" t="s">
        <v>190</v>
      </c>
      <c r="G215" s="366"/>
      <c r="H215" s="212"/>
      <c r="I215" s="179" t="e">
        <f>I216</f>
        <v>#REF!</v>
      </c>
      <c r="J215" s="167">
        <f>J216</f>
        <v>90</v>
      </c>
      <c r="K215" s="93">
        <f>K216</f>
        <v>479</v>
      </c>
      <c r="L215" s="93">
        <f>L216</f>
        <v>485</v>
      </c>
      <c r="M215" s="191">
        <f>M216</f>
        <v>310</v>
      </c>
    </row>
    <row r="216" spans="1:13" ht="12.75">
      <c r="A216" s="45" t="s">
        <v>156</v>
      </c>
      <c r="B216" s="3" t="s">
        <v>77</v>
      </c>
      <c r="C216" s="408" t="s">
        <v>709</v>
      </c>
      <c r="D216" s="367" t="s">
        <v>450</v>
      </c>
      <c r="E216" s="89" t="s">
        <v>299</v>
      </c>
      <c r="F216" s="89" t="s">
        <v>190</v>
      </c>
      <c r="G216" s="368" t="s">
        <v>356</v>
      </c>
      <c r="H216" s="213"/>
      <c r="I216" s="178" t="e">
        <f>#REF!</f>
        <v>#REF!</v>
      </c>
      <c r="J216" s="168">
        <v>90</v>
      </c>
      <c r="K216" s="96">
        <v>479</v>
      </c>
      <c r="L216" s="96">
        <v>485</v>
      </c>
      <c r="M216" s="192">
        <v>310</v>
      </c>
    </row>
    <row r="217" spans="1:13" ht="12.75" hidden="1">
      <c r="A217" s="117" t="s">
        <v>157</v>
      </c>
      <c r="B217" s="207"/>
      <c r="C217" s="469" t="s">
        <v>208</v>
      </c>
      <c r="D217" s="381"/>
      <c r="E217" s="28" t="s">
        <v>218</v>
      </c>
      <c r="F217" s="28" t="s">
        <v>155</v>
      </c>
      <c r="G217" s="369" t="s">
        <v>207</v>
      </c>
      <c r="H217" s="217" t="s">
        <v>209</v>
      </c>
      <c r="I217" s="150"/>
      <c r="J217" s="169"/>
      <c r="K217" s="140"/>
      <c r="L217" s="140"/>
      <c r="M217" s="159"/>
    </row>
    <row r="218" spans="1:13" ht="12.75" hidden="1">
      <c r="A218" s="121" t="s">
        <v>493</v>
      </c>
      <c r="B218" s="51"/>
      <c r="C218" s="489" t="s">
        <v>192</v>
      </c>
      <c r="D218" s="372"/>
      <c r="E218" s="4" t="s">
        <v>218</v>
      </c>
      <c r="F218" s="4" t="s">
        <v>155</v>
      </c>
      <c r="G218" s="397" t="s">
        <v>207</v>
      </c>
      <c r="H218" s="439" t="s">
        <v>232</v>
      </c>
      <c r="I218" s="150"/>
      <c r="J218" s="169"/>
      <c r="K218" s="140"/>
      <c r="L218" s="140"/>
      <c r="M218" s="159"/>
    </row>
    <row r="219" spans="1:13" ht="35.25" customHeight="1">
      <c r="A219" s="120" t="s">
        <v>201</v>
      </c>
      <c r="B219" s="207" t="s">
        <v>686</v>
      </c>
      <c r="C219" s="469" t="s">
        <v>301</v>
      </c>
      <c r="D219" s="365" t="s">
        <v>450</v>
      </c>
      <c r="E219" s="11" t="s">
        <v>299</v>
      </c>
      <c r="F219" s="11" t="s">
        <v>191</v>
      </c>
      <c r="G219" s="366"/>
      <c r="H219" s="212"/>
      <c r="I219" s="179" t="e">
        <f>I220</f>
        <v>#REF!</v>
      </c>
      <c r="J219" s="167">
        <f>J220</f>
        <v>495</v>
      </c>
      <c r="K219" s="93">
        <f>K220</f>
        <v>188</v>
      </c>
      <c r="L219" s="93">
        <f>L220</f>
        <v>0</v>
      </c>
      <c r="M219" s="191">
        <f>M220</f>
        <v>860</v>
      </c>
    </row>
    <row r="220" spans="1:13" ht="13.5" thickBot="1">
      <c r="A220" s="45" t="s">
        <v>518</v>
      </c>
      <c r="B220" s="3" t="s">
        <v>687</v>
      </c>
      <c r="C220" s="408" t="s">
        <v>709</v>
      </c>
      <c r="D220" s="367" t="s">
        <v>450</v>
      </c>
      <c r="E220" s="89" t="s">
        <v>299</v>
      </c>
      <c r="F220" s="89" t="s">
        <v>191</v>
      </c>
      <c r="G220" s="368" t="s">
        <v>356</v>
      </c>
      <c r="H220" s="213"/>
      <c r="I220" s="240" t="e">
        <f>#REF!</f>
        <v>#REF!</v>
      </c>
      <c r="J220" s="168">
        <v>495</v>
      </c>
      <c r="K220" s="96">
        <v>188</v>
      </c>
      <c r="L220" s="96">
        <v>0</v>
      </c>
      <c r="M220" s="192">
        <v>860</v>
      </c>
    </row>
    <row r="221" spans="1:13" ht="13.5">
      <c r="A221" s="117" t="s">
        <v>519</v>
      </c>
      <c r="B221" s="599" t="s">
        <v>1</v>
      </c>
      <c r="C221" s="604" t="s">
        <v>10</v>
      </c>
      <c r="D221" s="605">
        <v>968</v>
      </c>
      <c r="E221" s="605">
        <v>709</v>
      </c>
      <c r="F221" s="605"/>
      <c r="G221" s="605"/>
      <c r="H221" s="699" t="s">
        <v>209</v>
      </c>
      <c r="I221" s="701" t="e">
        <f>I222+I224</f>
        <v>#REF!</v>
      </c>
      <c r="J221" s="169"/>
      <c r="K221" s="140"/>
      <c r="L221" s="140"/>
      <c r="M221" s="159"/>
    </row>
    <row r="222" spans="1:13" ht="30">
      <c r="A222" s="121" t="s">
        <v>493</v>
      </c>
      <c r="B222" s="207" t="s">
        <v>2</v>
      </c>
      <c r="C222" s="578" t="s">
        <v>733</v>
      </c>
      <c r="D222" s="410">
        <v>968</v>
      </c>
      <c r="E222" s="410">
        <v>709</v>
      </c>
      <c r="F222" s="410" t="str">
        <f>F223</f>
        <v>795 01 00</v>
      </c>
      <c r="G222" s="410"/>
      <c r="H222" s="700" t="s">
        <v>232</v>
      </c>
      <c r="I222" s="405" t="e">
        <f>I223</f>
        <v>#REF!</v>
      </c>
      <c r="J222" s="169"/>
      <c r="K222" s="140"/>
      <c r="L222" s="140"/>
      <c r="M222" s="159"/>
    </row>
    <row r="223" spans="1:13" ht="12.75">
      <c r="A223" s="120" t="s">
        <v>471</v>
      </c>
      <c r="B223" s="550" t="s">
        <v>3</v>
      </c>
      <c r="C223" s="408" t="s">
        <v>709</v>
      </c>
      <c r="D223" s="519">
        <v>968</v>
      </c>
      <c r="E223" s="519">
        <v>709</v>
      </c>
      <c r="F223" s="519" t="s">
        <v>336</v>
      </c>
      <c r="G223" s="519">
        <v>240</v>
      </c>
      <c r="H223" s="566"/>
      <c r="I223" s="407" t="e">
        <f>#REF!</f>
        <v>#REF!</v>
      </c>
      <c r="J223" s="169"/>
      <c r="K223" s="140"/>
      <c r="L223" s="140"/>
      <c r="M223" s="159"/>
    </row>
    <row r="224" spans="1:13" ht="27.75" customHeight="1">
      <c r="A224" s="696"/>
      <c r="B224" s="207" t="s">
        <v>696</v>
      </c>
      <c r="C224" s="234" t="s">
        <v>735</v>
      </c>
      <c r="D224" s="365" t="s">
        <v>450</v>
      </c>
      <c r="E224" s="11" t="s">
        <v>14</v>
      </c>
      <c r="F224" s="11" t="s">
        <v>123</v>
      </c>
      <c r="G224" s="366"/>
      <c r="H224" s="697"/>
      <c r="I224" s="405" t="e">
        <f>I225</f>
        <v>#REF!</v>
      </c>
      <c r="J224" s="169"/>
      <c r="K224" s="140"/>
      <c r="L224" s="140"/>
      <c r="M224" s="159"/>
    </row>
    <row r="225" spans="1:13" ht="13.5" thickBot="1">
      <c r="A225" s="696"/>
      <c r="B225" s="550" t="s">
        <v>697</v>
      </c>
      <c r="C225" s="408" t="s">
        <v>709</v>
      </c>
      <c r="D225" s="403" t="s">
        <v>450</v>
      </c>
      <c r="E225" s="564" t="s">
        <v>14</v>
      </c>
      <c r="F225" s="564" t="s">
        <v>123</v>
      </c>
      <c r="G225" s="565" t="s">
        <v>356</v>
      </c>
      <c r="H225" s="697"/>
      <c r="I225" s="673" t="e">
        <f>#REF!</f>
        <v>#REF!</v>
      </c>
      <c r="J225" s="169"/>
      <c r="K225" s="140"/>
      <c r="L225" s="140"/>
      <c r="M225" s="159"/>
    </row>
    <row r="226" spans="1:13" ht="20.25" customHeight="1" thickBot="1">
      <c r="A226" s="123"/>
      <c r="B226" s="633" t="s">
        <v>381</v>
      </c>
      <c r="C226" s="627" t="s">
        <v>636</v>
      </c>
      <c r="D226" s="628" t="s">
        <v>450</v>
      </c>
      <c r="E226" s="629" t="s">
        <v>302</v>
      </c>
      <c r="F226" s="635"/>
      <c r="G226" s="649"/>
      <c r="H226" s="650"/>
      <c r="I226" s="698" t="e">
        <f>I227</f>
        <v>#REF!</v>
      </c>
      <c r="J226" s="173" t="e">
        <f>J227+#REF!</f>
        <v>#REF!</v>
      </c>
      <c r="K226" s="158" t="e">
        <f>K227+#REF!</f>
        <v>#REF!</v>
      </c>
      <c r="L226" s="158" t="e">
        <f>L227+#REF!</f>
        <v>#REF!</v>
      </c>
      <c r="M226" s="196" t="e">
        <f>M227+#REF!</f>
        <v>#REF!</v>
      </c>
    </row>
    <row r="227" spans="1:13" ht="13.5">
      <c r="A227" s="123"/>
      <c r="B227" s="645" t="s">
        <v>405</v>
      </c>
      <c r="C227" s="589" t="s">
        <v>483</v>
      </c>
      <c r="D227" s="594" t="s">
        <v>450</v>
      </c>
      <c r="E227" s="595" t="s">
        <v>303</v>
      </c>
      <c r="F227" s="646"/>
      <c r="G227" s="647"/>
      <c r="H227" s="648"/>
      <c r="I227" s="598" t="e">
        <f>I228+I230</f>
        <v>#REF!</v>
      </c>
      <c r="J227" s="166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90">
        <f t="shared" si="2"/>
        <v>253</v>
      </c>
    </row>
    <row r="228" spans="1:13" ht="34.5" customHeight="1">
      <c r="A228" s="123"/>
      <c r="B228" s="207" t="s">
        <v>408</v>
      </c>
      <c r="C228" s="582" t="s">
        <v>762</v>
      </c>
      <c r="D228" s="365" t="s">
        <v>450</v>
      </c>
      <c r="E228" s="48" t="s">
        <v>303</v>
      </c>
      <c r="F228" s="48" t="s">
        <v>759</v>
      </c>
      <c r="G228" s="393"/>
      <c r="H228" s="437"/>
      <c r="I228" s="179" t="e">
        <f t="shared" si="2"/>
        <v>#REF!</v>
      </c>
      <c r="J228" s="167">
        <f t="shared" si="2"/>
        <v>849</v>
      </c>
      <c r="K228" s="93">
        <f t="shared" si="2"/>
        <v>707</v>
      </c>
      <c r="L228" s="93">
        <f t="shared" si="2"/>
        <v>197</v>
      </c>
      <c r="M228" s="191">
        <f t="shared" si="2"/>
        <v>253</v>
      </c>
    </row>
    <row r="229" spans="1:13" ht="13.5" customHeight="1">
      <c r="A229" s="123"/>
      <c r="B229" s="3" t="s">
        <v>409</v>
      </c>
      <c r="C229" s="408" t="s">
        <v>709</v>
      </c>
      <c r="D229" s="367" t="s">
        <v>450</v>
      </c>
      <c r="E229" s="89" t="s">
        <v>303</v>
      </c>
      <c r="F229" s="89" t="s">
        <v>759</v>
      </c>
      <c r="G229" s="368" t="s">
        <v>356</v>
      </c>
      <c r="H229" s="437"/>
      <c r="I229" s="178" t="e">
        <f>#REF!</f>
        <v>#REF!</v>
      </c>
      <c r="J229" s="168">
        <v>849</v>
      </c>
      <c r="K229" s="96">
        <v>707</v>
      </c>
      <c r="L229" s="96">
        <v>197</v>
      </c>
      <c r="M229" s="192">
        <v>253</v>
      </c>
    </row>
    <row r="230" spans="1:13" ht="24" customHeight="1">
      <c r="A230" s="123"/>
      <c r="B230" s="207" t="s">
        <v>633</v>
      </c>
      <c r="C230" s="484" t="s">
        <v>626</v>
      </c>
      <c r="D230" s="66">
        <v>968</v>
      </c>
      <c r="E230" s="66">
        <v>801</v>
      </c>
      <c r="F230" s="66" t="str">
        <f>F231</f>
        <v>440 01 02</v>
      </c>
      <c r="G230" s="66"/>
      <c r="H230" s="428"/>
      <c r="I230" s="405" t="e">
        <f>I231</f>
        <v>#REF!</v>
      </c>
      <c r="J230" s="168"/>
      <c r="K230" s="96"/>
      <c r="L230" s="96"/>
      <c r="M230" s="192"/>
    </row>
    <row r="231" spans="1:13" ht="13.5" customHeight="1" thickBot="1">
      <c r="A231" s="123"/>
      <c r="B231" s="550" t="s">
        <v>634</v>
      </c>
      <c r="C231" s="408" t="s">
        <v>709</v>
      </c>
      <c r="D231" s="519">
        <v>968</v>
      </c>
      <c r="E231" s="519">
        <v>801</v>
      </c>
      <c r="F231" s="519" t="s">
        <v>761</v>
      </c>
      <c r="G231" s="519">
        <v>240</v>
      </c>
      <c r="H231" s="570"/>
      <c r="I231" s="491" t="e">
        <f>#REF!</f>
        <v>#REF!</v>
      </c>
      <c r="J231" s="168"/>
      <c r="K231" s="96"/>
      <c r="L231" s="96"/>
      <c r="M231" s="192"/>
    </row>
    <row r="232" spans="1:13" ht="12.75" hidden="1">
      <c r="A232" s="43" t="s">
        <v>552</v>
      </c>
      <c r="B232" s="37"/>
      <c r="C232" s="486" t="s">
        <v>208</v>
      </c>
      <c r="D232" s="381"/>
      <c r="E232" s="32" t="s">
        <v>382</v>
      </c>
      <c r="F232" s="29" t="s">
        <v>383</v>
      </c>
      <c r="G232" s="400">
        <v>455</v>
      </c>
      <c r="H232" s="440" t="s">
        <v>209</v>
      </c>
      <c r="I232" s="150"/>
      <c r="J232" s="169"/>
      <c r="K232" s="140"/>
      <c r="L232" s="140"/>
      <c r="M232" s="159"/>
    </row>
    <row r="233" spans="1:13" ht="12.75" hidden="1">
      <c r="A233" s="44" t="s">
        <v>493</v>
      </c>
      <c r="B233" s="51"/>
      <c r="C233" s="489" t="s">
        <v>192</v>
      </c>
      <c r="D233" s="372"/>
      <c r="E233" s="4" t="s">
        <v>382</v>
      </c>
      <c r="F233" s="30" t="s">
        <v>383</v>
      </c>
      <c r="G233" s="401">
        <v>455</v>
      </c>
      <c r="H233" s="439" t="s">
        <v>232</v>
      </c>
      <c r="I233" s="150"/>
      <c r="J233" s="169"/>
      <c r="K233" s="140"/>
      <c r="L233" s="140"/>
      <c r="M233" s="159"/>
    </row>
    <row r="234" spans="1:13" ht="17.25" customHeight="1" hidden="1" thickBot="1">
      <c r="A234" s="40" t="s">
        <v>381</v>
      </c>
      <c r="B234" s="209"/>
      <c r="C234" s="490" t="s">
        <v>205</v>
      </c>
      <c r="D234" s="386"/>
      <c r="E234" s="130" t="s">
        <v>255</v>
      </c>
      <c r="F234" s="131"/>
      <c r="G234" s="398"/>
      <c r="H234" s="441"/>
      <c r="I234" s="150"/>
      <c r="J234" s="169"/>
      <c r="K234" s="140"/>
      <c r="L234" s="140"/>
      <c r="M234" s="159"/>
    </row>
    <row r="235" spans="1:13" ht="27" customHeight="1" hidden="1" thickBot="1">
      <c r="A235" s="41" t="s">
        <v>517</v>
      </c>
      <c r="B235" s="209"/>
      <c r="C235" s="473" t="s">
        <v>256</v>
      </c>
      <c r="D235" s="374"/>
      <c r="E235" s="50" t="s">
        <v>567</v>
      </c>
      <c r="F235" s="95"/>
      <c r="G235" s="402"/>
      <c r="H235" s="437"/>
      <c r="I235" s="150"/>
      <c r="J235" s="169"/>
      <c r="K235" s="140"/>
      <c r="L235" s="140"/>
      <c r="M235" s="159"/>
    </row>
    <row r="236" spans="1:13" ht="63" customHeight="1" hidden="1" thickBot="1">
      <c r="A236" s="42" t="s">
        <v>213</v>
      </c>
      <c r="B236" s="208"/>
      <c r="C236" s="476" t="s">
        <v>0</v>
      </c>
      <c r="D236" s="365"/>
      <c r="E236" s="48" t="s">
        <v>567</v>
      </c>
      <c r="F236" s="49" t="s">
        <v>344</v>
      </c>
      <c r="G236" s="399"/>
      <c r="H236" s="435"/>
      <c r="I236" s="150"/>
      <c r="J236" s="169"/>
      <c r="K236" s="140"/>
      <c r="L236" s="140"/>
      <c r="M236" s="159"/>
    </row>
    <row r="237" spans="1:13" ht="18.75" customHeight="1" thickBot="1">
      <c r="A237" s="124"/>
      <c r="B237" s="633" t="s">
        <v>115</v>
      </c>
      <c r="C237" s="634" t="s">
        <v>205</v>
      </c>
      <c r="D237" s="628" t="s">
        <v>450</v>
      </c>
      <c r="E237" s="635" t="s">
        <v>255</v>
      </c>
      <c r="F237" s="636"/>
      <c r="G237" s="637"/>
      <c r="H237" s="638"/>
      <c r="I237" s="632" t="e">
        <f>I241+I244</f>
        <v>#REF!</v>
      </c>
      <c r="J237" s="173" t="e">
        <f>J244</f>
        <v>#REF!</v>
      </c>
      <c r="K237" s="158" t="e">
        <f>K244</f>
        <v>#REF!</v>
      </c>
      <c r="L237" s="158" t="e">
        <f>L244</f>
        <v>#REF!</v>
      </c>
      <c r="M237" s="196" t="e">
        <f>M244</f>
        <v>#REF!</v>
      </c>
    </row>
    <row r="238" spans="1:13" ht="15" customHeight="1" hidden="1">
      <c r="A238" s="124"/>
      <c r="B238" s="567" t="s">
        <v>405</v>
      </c>
      <c r="C238" s="585" t="s">
        <v>485</v>
      </c>
      <c r="D238" s="413">
        <v>968</v>
      </c>
      <c r="E238" s="414">
        <v>1001</v>
      </c>
      <c r="F238" s="414"/>
      <c r="G238" s="571"/>
      <c r="H238" s="572"/>
      <c r="I238" s="520" t="e">
        <f>I239</f>
        <v>#REF!</v>
      </c>
      <c r="J238" s="173"/>
      <c r="K238" s="158"/>
      <c r="L238" s="158"/>
      <c r="M238" s="196"/>
    </row>
    <row r="239" spans="1:13" ht="15" customHeight="1" hidden="1">
      <c r="A239" s="124"/>
      <c r="B239" s="37" t="s">
        <v>408</v>
      </c>
      <c r="C239" s="578" t="s">
        <v>487</v>
      </c>
      <c r="D239" s="383">
        <v>968</v>
      </c>
      <c r="E239" s="66">
        <v>1001</v>
      </c>
      <c r="F239" s="66" t="s">
        <v>486</v>
      </c>
      <c r="G239" s="399"/>
      <c r="H239" s="428"/>
      <c r="I239" s="179" t="e">
        <f>I240</f>
        <v>#REF!</v>
      </c>
      <c r="J239" s="173"/>
      <c r="K239" s="158"/>
      <c r="L239" s="158"/>
      <c r="M239" s="196"/>
    </row>
    <row r="240" spans="1:13" ht="24.75" customHeight="1" hidden="1">
      <c r="A240" s="124"/>
      <c r="B240" s="3" t="s">
        <v>409</v>
      </c>
      <c r="C240" s="586" t="s">
        <v>407</v>
      </c>
      <c r="D240" s="384">
        <v>968</v>
      </c>
      <c r="E240" s="352">
        <v>1001</v>
      </c>
      <c r="F240" s="352" t="s">
        <v>486</v>
      </c>
      <c r="G240" s="385">
        <v>714</v>
      </c>
      <c r="H240" s="428"/>
      <c r="I240" s="178" t="e">
        <f>#REF!</f>
        <v>#REF!</v>
      </c>
      <c r="J240" s="173"/>
      <c r="K240" s="158"/>
      <c r="L240" s="158"/>
      <c r="M240" s="196"/>
    </row>
    <row r="241" spans="1:13" ht="19.5" customHeight="1">
      <c r="A241" s="124"/>
      <c r="B241" s="559" t="s">
        <v>406</v>
      </c>
      <c r="C241" s="577" t="s">
        <v>692</v>
      </c>
      <c r="D241" s="552" t="s">
        <v>450</v>
      </c>
      <c r="E241" s="561" t="s">
        <v>695</v>
      </c>
      <c r="F241" s="556"/>
      <c r="G241" s="557"/>
      <c r="H241" s="558"/>
      <c r="I241" s="553" t="e">
        <f>I242</f>
        <v>#REF!</v>
      </c>
      <c r="J241" s="173"/>
      <c r="K241" s="158"/>
      <c r="L241" s="158"/>
      <c r="M241" s="196"/>
    </row>
    <row r="242" spans="1:13" ht="24.75" customHeight="1">
      <c r="A242" s="124"/>
      <c r="B242" s="37" t="s">
        <v>410</v>
      </c>
      <c r="C242" s="484" t="s">
        <v>693</v>
      </c>
      <c r="D242" s="365" t="s">
        <v>450</v>
      </c>
      <c r="E242" s="48" t="s">
        <v>695</v>
      </c>
      <c r="F242" s="66" t="s">
        <v>694</v>
      </c>
      <c r="G242" s="231"/>
      <c r="H242" s="418"/>
      <c r="I242" s="405" t="e">
        <f>I243</f>
        <v>#REF!</v>
      </c>
      <c r="J242" s="173"/>
      <c r="K242" s="158"/>
      <c r="L242" s="158"/>
      <c r="M242" s="196"/>
    </row>
    <row r="243" spans="1:13" ht="21" customHeight="1">
      <c r="A243" s="124"/>
      <c r="B243" s="3" t="s">
        <v>411</v>
      </c>
      <c r="C243" s="408" t="s">
        <v>777</v>
      </c>
      <c r="D243" s="367" t="s">
        <v>450</v>
      </c>
      <c r="E243" s="94" t="s">
        <v>695</v>
      </c>
      <c r="F243" s="672" t="s">
        <v>694</v>
      </c>
      <c r="G243" s="406">
        <v>314</v>
      </c>
      <c r="H243" s="427"/>
      <c r="I243" s="407" t="e">
        <f>#REF!</f>
        <v>#REF!</v>
      </c>
      <c r="J243" s="173"/>
      <c r="K243" s="158"/>
      <c r="L243" s="158"/>
      <c r="M243" s="196"/>
    </row>
    <row r="244" spans="1:13" ht="15" customHeight="1">
      <c r="A244" s="124"/>
      <c r="B244" s="599" t="s">
        <v>406</v>
      </c>
      <c r="C244" s="612" t="s">
        <v>490</v>
      </c>
      <c r="D244" s="600" t="s">
        <v>450</v>
      </c>
      <c r="E244" s="606" t="s">
        <v>567</v>
      </c>
      <c r="F244" s="608"/>
      <c r="G244" s="609"/>
      <c r="H244" s="613"/>
      <c r="I244" s="602" t="e">
        <f>I245+I247+I249</f>
        <v>#REF!</v>
      </c>
      <c r="J244" s="166" t="e">
        <f>J247</f>
        <v>#REF!</v>
      </c>
      <c r="K244" s="59" t="e">
        <f>K248+K249</f>
        <v>#REF!</v>
      </c>
      <c r="L244" s="59" t="e">
        <f>L248+L249</f>
        <v>#REF!</v>
      </c>
      <c r="M244" s="190" t="e">
        <f>M248+M249</f>
        <v>#REF!</v>
      </c>
    </row>
    <row r="245" spans="1:13" ht="22.5" customHeight="1">
      <c r="A245" s="124"/>
      <c r="B245" s="37" t="s">
        <v>410</v>
      </c>
      <c r="C245" s="484" t="s">
        <v>45</v>
      </c>
      <c r="D245" s="365" t="s">
        <v>450</v>
      </c>
      <c r="E245" s="48" t="s">
        <v>567</v>
      </c>
      <c r="F245" s="66" t="s">
        <v>43</v>
      </c>
      <c r="G245" s="231"/>
      <c r="H245" s="418"/>
      <c r="I245" s="405" t="e">
        <f>I246</f>
        <v>#REF!</v>
      </c>
      <c r="J245" s="166"/>
      <c r="K245" s="166"/>
      <c r="L245" s="166"/>
      <c r="M245" s="671"/>
    </row>
    <row r="246" spans="1:13" ht="23.25" customHeight="1">
      <c r="A246" s="124"/>
      <c r="B246" s="3" t="s">
        <v>411</v>
      </c>
      <c r="C246" s="480" t="s">
        <v>545</v>
      </c>
      <c r="D246" s="367" t="s">
        <v>450</v>
      </c>
      <c r="E246" s="94" t="s">
        <v>567</v>
      </c>
      <c r="F246" s="672" t="s">
        <v>43</v>
      </c>
      <c r="G246" s="406">
        <v>598</v>
      </c>
      <c r="H246" s="427"/>
      <c r="I246" s="407" t="e">
        <f>#REF!</f>
        <v>#REF!</v>
      </c>
      <c r="J246" s="166"/>
      <c r="K246" s="166"/>
      <c r="L246" s="166"/>
      <c r="M246" s="671"/>
    </row>
    <row r="247" spans="1:13" ht="18" customHeight="1">
      <c r="A247" s="124"/>
      <c r="B247" s="37" t="s">
        <v>410</v>
      </c>
      <c r="C247" s="575" t="s">
        <v>33</v>
      </c>
      <c r="D247" s="365" t="s">
        <v>450</v>
      </c>
      <c r="E247" s="48" t="s">
        <v>567</v>
      </c>
      <c r="F247" s="49" t="s">
        <v>34</v>
      </c>
      <c r="G247" s="399"/>
      <c r="H247" s="428"/>
      <c r="I247" s="179" t="e">
        <f>I248</f>
        <v>#REF!</v>
      </c>
      <c r="J247" s="167" t="e">
        <f>J248+J249</f>
        <v>#REF!</v>
      </c>
      <c r="K247" s="167" t="e">
        <f>K248+K249</f>
        <v>#REF!</v>
      </c>
      <c r="L247" s="167" t="e">
        <f>L248+L249</f>
        <v>#REF!</v>
      </c>
      <c r="M247" s="167" t="e">
        <f>M248+M249</f>
        <v>#REF!</v>
      </c>
    </row>
    <row r="248" spans="1:13" ht="24.75" customHeight="1">
      <c r="A248" s="124"/>
      <c r="B248" s="3" t="s">
        <v>411</v>
      </c>
      <c r="C248" s="576" t="s">
        <v>545</v>
      </c>
      <c r="D248" s="367" t="s">
        <v>450</v>
      </c>
      <c r="E248" s="94" t="s">
        <v>567</v>
      </c>
      <c r="F248" s="30" t="s">
        <v>34</v>
      </c>
      <c r="G248" s="362">
        <v>598</v>
      </c>
      <c r="H248" s="428"/>
      <c r="I248" s="178" t="e">
        <f>#REF!</f>
        <v>#REF!</v>
      </c>
      <c r="J248" s="167" t="e">
        <f>#REF!</f>
        <v>#REF!</v>
      </c>
      <c r="K248" s="93" t="e">
        <f>#REF!</f>
        <v>#REF!</v>
      </c>
      <c r="L248" s="93" t="e">
        <f>#REF!</f>
        <v>#REF!</v>
      </c>
      <c r="M248" s="191" t="e">
        <f>#REF!</f>
        <v>#REF!</v>
      </c>
    </row>
    <row r="249" spans="1:13" ht="25.5" customHeight="1">
      <c r="A249" s="42" t="s">
        <v>201</v>
      </c>
      <c r="B249" s="37" t="s">
        <v>688</v>
      </c>
      <c r="C249" s="575" t="s">
        <v>424</v>
      </c>
      <c r="D249" s="365" t="s">
        <v>450</v>
      </c>
      <c r="E249" s="48" t="s">
        <v>567</v>
      </c>
      <c r="F249" s="49" t="s">
        <v>35</v>
      </c>
      <c r="G249" s="399"/>
      <c r="H249" s="433"/>
      <c r="I249" s="405" t="e">
        <f>I250</f>
        <v>#REF!</v>
      </c>
      <c r="J249" s="167">
        <f>J250</f>
        <v>272.6</v>
      </c>
      <c r="K249" s="167">
        <f>K250</f>
        <v>287.8</v>
      </c>
      <c r="L249" s="167">
        <f>L250</f>
        <v>287.7</v>
      </c>
      <c r="M249" s="167">
        <f>M250</f>
        <v>287.7</v>
      </c>
    </row>
    <row r="250" spans="1:13" ht="24.75" customHeight="1" thickBot="1">
      <c r="A250" s="228"/>
      <c r="B250" s="550" t="s">
        <v>689</v>
      </c>
      <c r="C250" s="580" t="s">
        <v>545</v>
      </c>
      <c r="D250" s="403" t="s">
        <v>450</v>
      </c>
      <c r="E250" s="238" t="s">
        <v>567</v>
      </c>
      <c r="F250" s="239" t="s">
        <v>35</v>
      </c>
      <c r="G250" s="404">
        <v>598</v>
      </c>
      <c r="H250" s="432"/>
      <c r="I250" s="240" t="e">
        <f>#REF!</f>
        <v>#REF!</v>
      </c>
      <c r="J250" s="197">
        <v>272.6</v>
      </c>
      <c r="K250" s="198">
        <v>287.8</v>
      </c>
      <c r="L250" s="198">
        <v>287.7</v>
      </c>
      <c r="M250" s="199">
        <v>287.7</v>
      </c>
    </row>
    <row r="251" spans="1:13" ht="28.5" customHeight="1" hidden="1" thickBot="1">
      <c r="A251" s="228"/>
      <c r="B251" s="241"/>
      <c r="C251" s="465" t="s">
        <v>604</v>
      </c>
      <c r="D251" s="454">
        <v>917</v>
      </c>
      <c r="E251" s="359"/>
      <c r="F251" s="245"/>
      <c r="G251" s="361"/>
      <c r="H251" s="442"/>
      <c r="I251" s="455" t="e">
        <f>I252</f>
        <v>#REF!</v>
      </c>
      <c r="J251" s="197"/>
      <c r="K251" s="197"/>
      <c r="L251" s="197"/>
      <c r="M251" s="236"/>
    </row>
    <row r="252" spans="1:13" ht="28.5" customHeight="1" hidden="1" thickBot="1">
      <c r="A252" s="228"/>
      <c r="B252" s="415" t="s">
        <v>465</v>
      </c>
      <c r="C252" s="492" t="s">
        <v>83</v>
      </c>
      <c r="D252" s="493">
        <v>917</v>
      </c>
      <c r="E252" s="493">
        <v>100</v>
      </c>
      <c r="F252" s="498"/>
      <c r="G252" s="499"/>
      <c r="H252" s="500"/>
      <c r="I252" s="502" t="e">
        <f>I253</f>
        <v>#REF!</v>
      </c>
      <c r="J252" s="197"/>
      <c r="K252" s="197"/>
      <c r="L252" s="197"/>
      <c r="M252" s="236"/>
    </row>
    <row r="253" spans="1:13" ht="30" customHeight="1" hidden="1" thickBot="1">
      <c r="A253" s="228"/>
      <c r="B253" s="412" t="s">
        <v>52</v>
      </c>
      <c r="C253" s="494" t="s">
        <v>16</v>
      </c>
      <c r="D253" s="495">
        <v>917</v>
      </c>
      <c r="E253" s="495">
        <v>107</v>
      </c>
      <c r="F253" s="496"/>
      <c r="G253" s="497"/>
      <c r="H253" s="501"/>
      <c r="I253" s="503" t="e">
        <f>I254</f>
        <v>#REF!</v>
      </c>
      <c r="J253" s="197"/>
      <c r="K253" s="197"/>
      <c r="L253" s="197"/>
      <c r="M253" s="236"/>
    </row>
    <row r="254" spans="1:13" ht="30" customHeight="1" hidden="1" thickBot="1">
      <c r="A254" s="228"/>
      <c r="B254" s="37" t="s">
        <v>53</v>
      </c>
      <c r="C254" s="233" t="s">
        <v>121</v>
      </c>
      <c r="D254" s="73">
        <v>917</v>
      </c>
      <c r="E254" s="73">
        <v>107</v>
      </c>
      <c r="F254" s="73" t="s">
        <v>122</v>
      </c>
      <c r="G254" s="73"/>
      <c r="H254" s="250"/>
      <c r="I254" s="411" t="e">
        <f>I255</f>
        <v>#REF!</v>
      </c>
      <c r="J254" s="197"/>
      <c r="K254" s="197"/>
      <c r="L254" s="197"/>
      <c r="M254" s="236"/>
    </row>
    <row r="255" spans="1:13" ht="14.25" customHeight="1" hidden="1" thickBot="1">
      <c r="A255" s="228"/>
      <c r="B255" s="3" t="s">
        <v>54</v>
      </c>
      <c r="C255" s="234" t="s">
        <v>342</v>
      </c>
      <c r="D255" s="352">
        <v>917</v>
      </c>
      <c r="E255" s="352">
        <v>107</v>
      </c>
      <c r="F255" s="352" t="s">
        <v>122</v>
      </c>
      <c r="G255" s="352">
        <v>500</v>
      </c>
      <c r="H255" s="250"/>
      <c r="I255" s="434" t="e">
        <f>#REF!</f>
        <v>#REF!</v>
      </c>
      <c r="J255" s="197"/>
      <c r="K255" s="197"/>
      <c r="L255" s="197"/>
      <c r="M255" s="236"/>
    </row>
    <row r="256" spans="1:13" ht="14.25" customHeight="1" thickBot="1">
      <c r="A256" s="228"/>
      <c r="B256" s="639" t="s">
        <v>627</v>
      </c>
      <c r="C256" s="640" t="s">
        <v>618</v>
      </c>
      <c r="D256" s="641">
        <v>968</v>
      </c>
      <c r="E256" s="641">
        <v>1100</v>
      </c>
      <c r="F256" s="641"/>
      <c r="G256" s="641"/>
      <c r="H256" s="642"/>
      <c r="I256" s="625" t="e">
        <f>I257</f>
        <v>#REF!</v>
      </c>
      <c r="J256" s="197"/>
      <c r="K256" s="197"/>
      <c r="L256" s="197"/>
      <c r="M256" s="236"/>
    </row>
    <row r="257" spans="1:13" ht="14.25" customHeight="1" thickBot="1">
      <c r="A257" s="228"/>
      <c r="B257" s="614" t="s">
        <v>25</v>
      </c>
      <c r="C257" s="615" t="s">
        <v>619</v>
      </c>
      <c r="D257" s="616">
        <v>968</v>
      </c>
      <c r="E257" s="616">
        <v>1102</v>
      </c>
      <c r="F257" s="616"/>
      <c r="G257" s="616"/>
      <c r="H257" s="617"/>
      <c r="I257" s="618" t="e">
        <f>I258</f>
        <v>#REF!</v>
      </c>
      <c r="J257" s="197"/>
      <c r="K257" s="197"/>
      <c r="L257" s="197"/>
      <c r="M257" s="236"/>
    </row>
    <row r="258" spans="1:13" ht="33.75" customHeight="1" thickBot="1">
      <c r="A258" s="228"/>
      <c r="B258" s="37" t="s">
        <v>410</v>
      </c>
      <c r="C258" s="484" t="s">
        <v>489</v>
      </c>
      <c r="D258" s="66">
        <v>968</v>
      </c>
      <c r="E258" s="66">
        <v>1102</v>
      </c>
      <c r="F258" s="66" t="str">
        <f>F259</f>
        <v>487 01 00</v>
      </c>
      <c r="G258" s="66"/>
      <c r="H258" s="588"/>
      <c r="I258" s="405" t="e">
        <f>I259</f>
        <v>#REF!</v>
      </c>
      <c r="J258" s="197"/>
      <c r="K258" s="197"/>
      <c r="L258" s="197"/>
      <c r="M258" s="236"/>
    </row>
    <row r="259" spans="1:13" ht="14.25" customHeight="1" thickBot="1">
      <c r="A259" s="228"/>
      <c r="B259" s="546" t="s">
        <v>30</v>
      </c>
      <c r="C259" s="408" t="s">
        <v>709</v>
      </c>
      <c r="D259" s="574">
        <v>968</v>
      </c>
      <c r="E259" s="574">
        <v>1102</v>
      </c>
      <c r="F259" s="574" t="s">
        <v>730</v>
      </c>
      <c r="G259" s="574">
        <v>240</v>
      </c>
      <c r="H259" s="547"/>
      <c r="I259" s="573" t="e">
        <f>#REF!</f>
        <v>#REF!</v>
      </c>
      <c r="J259" s="197"/>
      <c r="K259" s="197"/>
      <c r="L259" s="197"/>
      <c r="M259" s="236"/>
    </row>
    <row r="260" spans="1:13" ht="14.25" customHeight="1" thickBot="1">
      <c r="A260" s="228"/>
      <c r="B260" s="639" t="s">
        <v>628</v>
      </c>
      <c r="C260" s="622" t="s">
        <v>620</v>
      </c>
      <c r="D260" s="641">
        <v>968</v>
      </c>
      <c r="E260" s="641">
        <v>1200</v>
      </c>
      <c r="F260" s="641"/>
      <c r="G260" s="641"/>
      <c r="H260" s="642"/>
      <c r="I260" s="625" t="e">
        <f>I261</f>
        <v>#REF!</v>
      </c>
      <c r="J260" s="197"/>
      <c r="K260" s="197"/>
      <c r="L260" s="197"/>
      <c r="M260" s="236"/>
    </row>
    <row r="261" spans="1:13" ht="14.25" customHeight="1" thickBot="1">
      <c r="A261" s="228"/>
      <c r="B261" s="614" t="s">
        <v>52</v>
      </c>
      <c r="C261" s="619" t="s">
        <v>484</v>
      </c>
      <c r="D261" s="620">
        <v>968</v>
      </c>
      <c r="E261" s="620">
        <v>1202</v>
      </c>
      <c r="F261" s="620"/>
      <c r="G261" s="620"/>
      <c r="H261" s="617"/>
      <c r="I261" s="621" t="e">
        <f>I262</f>
        <v>#REF!</v>
      </c>
      <c r="J261" s="197"/>
      <c r="K261" s="197"/>
      <c r="L261" s="197"/>
      <c r="M261" s="236"/>
    </row>
    <row r="262" spans="1:13" ht="24.75" customHeight="1" thickBot="1">
      <c r="A262" s="228"/>
      <c r="B262" s="37" t="s">
        <v>53</v>
      </c>
      <c r="C262" s="484" t="s">
        <v>751</v>
      </c>
      <c r="D262" s="410">
        <v>968</v>
      </c>
      <c r="E262" s="410">
        <v>1202</v>
      </c>
      <c r="F262" s="410" t="s">
        <v>488</v>
      </c>
      <c r="G262" s="410"/>
      <c r="H262" s="551"/>
      <c r="I262" s="549" t="e">
        <f>I263</f>
        <v>#REF!</v>
      </c>
      <c r="J262" s="197"/>
      <c r="K262" s="197"/>
      <c r="L262" s="197"/>
      <c r="M262" s="236"/>
    </row>
    <row r="263" spans="1:13" ht="14.25" customHeight="1" thickBot="1">
      <c r="A263" s="228"/>
      <c r="B263" s="587" t="s">
        <v>54</v>
      </c>
      <c r="C263" s="408" t="s">
        <v>709</v>
      </c>
      <c r="D263" s="406">
        <v>968</v>
      </c>
      <c r="E263" s="406">
        <v>1202</v>
      </c>
      <c r="F263" s="406" t="s">
        <v>488</v>
      </c>
      <c r="G263" s="406">
        <v>240</v>
      </c>
      <c r="H263" s="547"/>
      <c r="I263" s="548" t="e">
        <f>#REF!</f>
        <v>#REF!</v>
      </c>
      <c r="J263" s="197"/>
      <c r="K263" s="197"/>
      <c r="L263" s="197"/>
      <c r="M263" s="236"/>
    </row>
    <row r="264" spans="1:13" ht="18" customHeight="1" thickBot="1">
      <c r="A264" s="228"/>
      <c r="B264" s="241"/>
      <c r="C264" s="242" t="s">
        <v>257</v>
      </c>
      <c r="D264" s="243"/>
      <c r="E264" s="244"/>
      <c r="F264" s="245"/>
      <c r="G264" s="246"/>
      <c r="H264" s="244"/>
      <c r="I264" s="247" t="e">
        <f>I32+I65</f>
        <v>#REF!</v>
      </c>
      <c r="J264" s="197"/>
      <c r="K264" s="197"/>
      <c r="L264" s="197"/>
      <c r="M264" s="236"/>
    </row>
    <row r="265" spans="1:13" ht="29.25" customHeight="1" hidden="1" thickBot="1">
      <c r="A265" s="228"/>
      <c r="B265" s="241"/>
      <c r="C265" s="248" t="s">
        <v>547</v>
      </c>
      <c r="D265" s="243"/>
      <c r="E265" s="244"/>
      <c r="F265" s="245"/>
      <c r="G265" s="246"/>
      <c r="H265" s="244"/>
      <c r="I265" s="247" t="e">
        <f>#REF!</f>
        <v>#REF!</v>
      </c>
      <c r="J265" s="197"/>
      <c r="K265" s="197"/>
      <c r="L265" s="197"/>
      <c r="M265" s="236"/>
    </row>
    <row r="266" spans="1:13" ht="24.75" customHeight="1" thickBot="1">
      <c r="A266" s="228"/>
      <c r="B266" s="249"/>
      <c r="C266" s="251" t="s">
        <v>278</v>
      </c>
      <c r="D266" s="252"/>
      <c r="E266" s="253"/>
      <c r="F266" s="1367" t="s">
        <v>50</v>
      </c>
      <c r="G266" s="1367"/>
      <c r="H266" s="1367"/>
      <c r="I266" s="1367"/>
      <c r="J266" s="197"/>
      <c r="K266" s="197"/>
      <c r="L266" s="197"/>
      <c r="M266" s="236"/>
    </row>
    <row r="267" spans="1:13" ht="24.75" customHeight="1" thickBot="1">
      <c r="A267" s="228"/>
      <c r="B267" s="249"/>
      <c r="C267" s="251" t="s">
        <v>279</v>
      </c>
      <c r="D267" s="252"/>
      <c r="E267" s="253"/>
      <c r="F267" s="1367" t="s">
        <v>280</v>
      </c>
      <c r="G267" s="1367"/>
      <c r="H267" s="1367"/>
      <c r="I267" s="1367"/>
      <c r="J267" s="197"/>
      <c r="K267" s="197"/>
      <c r="L267" s="197"/>
      <c r="M267" s="236"/>
    </row>
    <row r="268" spans="1:13" ht="12.75" hidden="1">
      <c r="A268" s="43" t="s">
        <v>81</v>
      </c>
      <c r="B268" s="180"/>
      <c r="C268" s="181" t="s">
        <v>226</v>
      </c>
      <c r="D268" s="182"/>
      <c r="E268" s="183" t="s">
        <v>567</v>
      </c>
      <c r="F268" s="184" t="s">
        <v>345</v>
      </c>
      <c r="G268" s="184">
        <v>755</v>
      </c>
      <c r="H268" s="183" t="s">
        <v>210</v>
      </c>
      <c r="I268" s="174">
        <f aca="true" t="shared" si="3" ref="I268:I286">SUM(J268:M268)</f>
        <v>0</v>
      </c>
      <c r="J268" s="185"/>
      <c r="K268" s="185"/>
      <c r="L268" s="185"/>
      <c r="M268" s="185"/>
    </row>
    <row r="269" spans="1:13" ht="13.5" hidden="1" thickBot="1">
      <c r="A269" s="46" t="s">
        <v>493</v>
      </c>
      <c r="B269" s="134"/>
      <c r="C269" s="135" t="s">
        <v>568</v>
      </c>
      <c r="D269" s="24"/>
      <c r="E269" s="14" t="s">
        <v>567</v>
      </c>
      <c r="F269" s="14" t="s">
        <v>345</v>
      </c>
      <c r="G269" s="14" t="s">
        <v>253</v>
      </c>
      <c r="H269" s="14" t="s">
        <v>254</v>
      </c>
      <c r="I269" s="150">
        <f t="shared" si="3"/>
        <v>0</v>
      </c>
      <c r="J269" s="147"/>
      <c r="K269" s="147"/>
      <c r="L269" s="147"/>
      <c r="M269" s="147"/>
    </row>
    <row r="270" spans="1:13" ht="21" customHeight="1" hidden="1" thickBot="1">
      <c r="A270" s="125"/>
      <c r="B270" s="136"/>
      <c r="C270" s="139" t="s">
        <v>257</v>
      </c>
      <c r="D270" s="137"/>
      <c r="E270" s="138"/>
      <c r="F270" s="138"/>
      <c r="G270" s="138"/>
      <c r="H270" s="138"/>
      <c r="I270" s="150">
        <f t="shared" si="3"/>
        <v>0</v>
      </c>
      <c r="J270" s="148"/>
      <c r="K270" s="148"/>
      <c r="L270" s="148"/>
      <c r="M270" s="148"/>
    </row>
    <row r="271" spans="3:13" ht="12.75" hidden="1">
      <c r="C271" t="s">
        <v>595</v>
      </c>
      <c r="I271" s="150">
        <f t="shared" si="3"/>
        <v>0</v>
      </c>
      <c r="J271" s="35"/>
      <c r="K271" s="35"/>
      <c r="L271" s="35"/>
      <c r="M271" s="35"/>
    </row>
    <row r="272" spans="3:13" ht="12.75" hidden="1">
      <c r="C272" s="25" t="s">
        <v>577</v>
      </c>
      <c r="D272" s="25"/>
      <c r="E272" s="25"/>
      <c r="F272" s="25"/>
      <c r="G272" s="25"/>
      <c r="H272" s="25"/>
      <c r="I272" s="150">
        <f t="shared" si="3"/>
        <v>0</v>
      </c>
      <c r="J272" s="25"/>
      <c r="K272" s="25"/>
      <c r="L272" s="25"/>
      <c r="M272" s="25"/>
    </row>
    <row r="273" spans="3:9" ht="12.75" hidden="1">
      <c r="C273" t="s">
        <v>594</v>
      </c>
      <c r="I273" s="150">
        <f t="shared" si="3"/>
        <v>0</v>
      </c>
    </row>
    <row r="274" spans="3:9" ht="12.75" hidden="1">
      <c r="C274" t="s">
        <v>576</v>
      </c>
      <c r="I274" s="150">
        <f t="shared" si="3"/>
        <v>0</v>
      </c>
    </row>
    <row r="275" spans="3:9" ht="12.75" hidden="1">
      <c r="C275" t="s">
        <v>575</v>
      </c>
      <c r="I275" s="150">
        <f t="shared" si="3"/>
        <v>0</v>
      </c>
    </row>
    <row r="276" ht="12.75" hidden="1">
      <c r="I276" s="150">
        <f t="shared" si="3"/>
        <v>0</v>
      </c>
    </row>
    <row r="277" spans="3:13" ht="12.75" hidden="1">
      <c r="C277" s="87" t="s">
        <v>580</v>
      </c>
      <c r="D277" s="53"/>
      <c r="E277" s="53"/>
      <c r="F277" s="53"/>
      <c r="G277" s="53"/>
      <c r="H277" s="53"/>
      <c r="I277" s="150">
        <f t="shared" si="3"/>
        <v>0</v>
      </c>
      <c r="J277" s="53"/>
      <c r="K277" s="53"/>
      <c r="L277" s="53"/>
      <c r="M277" s="53"/>
    </row>
    <row r="278" spans="3:13" ht="12.75" hidden="1">
      <c r="C278" s="83" t="s">
        <v>578</v>
      </c>
      <c r="D278" s="35"/>
      <c r="E278" s="35"/>
      <c r="F278" s="35" t="e">
        <f>#REF!-#REF!</f>
        <v>#REF!</v>
      </c>
      <c r="G278" s="35"/>
      <c r="H278" s="35"/>
      <c r="I278" s="150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574</v>
      </c>
      <c r="D279" s="85"/>
      <c r="E279" s="85"/>
      <c r="F279" s="35" t="e">
        <f>#REF!-#REF!</f>
        <v>#REF!</v>
      </c>
      <c r="G279" s="85"/>
      <c r="H279" s="85"/>
      <c r="I279" s="150">
        <f t="shared" si="3"/>
        <v>0</v>
      </c>
      <c r="J279" s="85"/>
      <c r="K279" s="85"/>
      <c r="L279" s="85"/>
      <c r="M279" s="85"/>
    </row>
    <row r="280" spans="3:13" ht="12.75" hidden="1">
      <c r="C280" s="87" t="s">
        <v>579</v>
      </c>
      <c r="D280" s="53"/>
      <c r="E280" s="53"/>
      <c r="F280" s="53"/>
      <c r="G280" s="53"/>
      <c r="H280" s="53"/>
      <c r="I280" s="150">
        <f t="shared" si="3"/>
        <v>0</v>
      </c>
      <c r="J280" s="53"/>
      <c r="K280" s="53"/>
      <c r="L280" s="53"/>
      <c r="M280" s="53"/>
    </row>
    <row r="281" spans="3:13" ht="12.75" hidden="1">
      <c r="C281" s="83" t="s">
        <v>578</v>
      </c>
      <c r="D281" s="35"/>
      <c r="E281" s="35"/>
      <c r="F281" s="81" t="e">
        <f>#REF!-#REF!</f>
        <v>#REF!</v>
      </c>
      <c r="G281" s="35"/>
      <c r="H281" s="35"/>
      <c r="I281" s="150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574</v>
      </c>
      <c r="D282" s="85"/>
      <c r="E282" s="85"/>
      <c r="F282" s="86" t="e">
        <f>#REF!-#REF!</f>
        <v>#REF!</v>
      </c>
      <c r="G282" s="85"/>
      <c r="H282" s="85"/>
      <c r="I282" s="150">
        <f t="shared" si="3"/>
        <v>0</v>
      </c>
      <c r="J282" s="86"/>
      <c r="K282" s="86"/>
      <c r="L282" s="86"/>
      <c r="M282" s="86"/>
    </row>
    <row r="283" spans="9:13" ht="12.75" hidden="1">
      <c r="I283" s="150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50">
        <f t="shared" si="3"/>
        <v>0</v>
      </c>
    </row>
    <row r="285" spans="3:9" ht="12.75" hidden="1">
      <c r="C285" t="s">
        <v>274</v>
      </c>
      <c r="I285" s="150">
        <f t="shared" si="3"/>
        <v>0</v>
      </c>
    </row>
    <row r="286" spans="3:9" ht="12.75" hidden="1">
      <c r="C286" t="s">
        <v>275</v>
      </c>
      <c r="I286" s="229">
        <f t="shared" si="3"/>
        <v>0</v>
      </c>
    </row>
    <row r="287" spans="2:9" ht="12.75">
      <c r="B287" s="237"/>
      <c r="C287" s="237"/>
      <c r="D287" s="237"/>
      <c r="E287" s="237"/>
      <c r="F287" s="237"/>
      <c r="G287" s="237"/>
      <c r="H287" s="237"/>
      <c r="I287" s="227"/>
    </row>
    <row r="288" spans="2:13" ht="12.75">
      <c r="B288" s="35"/>
      <c r="C288" s="35"/>
      <c r="D288" s="35"/>
      <c r="E288" s="35"/>
      <c r="F288" s="35"/>
      <c r="G288" s="35"/>
      <c r="H288" s="35"/>
      <c r="I288" s="227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Normal="93" zoomScaleSheetLayoutView="100" zoomScalePageLayoutView="0" workbookViewId="0" topLeftCell="A90">
      <selection activeCell="E67" sqref="E67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80" customWidth="1"/>
    <col min="6" max="6" width="9.375" style="1176" hidden="1" customWidth="1"/>
    <col min="7" max="7" width="9.625" style="1176" hidden="1" customWidth="1"/>
    <col min="8" max="8" width="9.50390625" style="1176" hidden="1" customWidth="1"/>
    <col min="9" max="9" width="9.375" style="1176" hidden="1" customWidth="1"/>
    <col min="10" max="10" width="17.375" style="1174" customWidth="1"/>
    <col min="11" max="11" width="14.375" style="1166" customWidth="1"/>
    <col min="12" max="12" width="8.875" style="0" hidden="1" customWidth="1"/>
  </cols>
  <sheetData>
    <row r="1" spans="4:9" ht="12.75" customHeight="1" hidden="1">
      <c r="D1" s="1377" t="s">
        <v>863</v>
      </c>
      <c r="E1" s="1377"/>
      <c r="F1" s="1173"/>
      <c r="G1" s="1173"/>
      <c r="H1" s="1173"/>
      <c r="I1" s="1173"/>
    </row>
    <row r="2" spans="2:9" ht="12.75" customHeight="1" hidden="1">
      <c r="B2" s="1"/>
      <c r="C2" s="1"/>
      <c r="D2" s="1377" t="s">
        <v>884</v>
      </c>
      <c r="E2" s="1377"/>
      <c r="F2" s="1175"/>
      <c r="G2" s="1175"/>
      <c r="H2" s="1175"/>
      <c r="I2" s="1175"/>
    </row>
    <row r="3" spans="2:9" ht="12.75" customHeight="1" hidden="1">
      <c r="B3" s="363"/>
      <c r="C3" s="363"/>
      <c r="D3" s="1377" t="s">
        <v>885</v>
      </c>
      <c r="E3" s="1377"/>
      <c r="I3" s="1173"/>
    </row>
    <row r="4" spans="1:5" ht="18" customHeight="1" hidden="1">
      <c r="A4" s="15"/>
      <c r="B4" s="15"/>
      <c r="C4" s="15"/>
      <c r="D4" s="1377"/>
      <c r="E4" s="1377"/>
    </row>
    <row r="5" spans="1:5" ht="18" customHeight="1" hidden="1">
      <c r="A5" s="15"/>
      <c r="D5" s="1377"/>
      <c r="E5" s="1377"/>
    </row>
    <row r="6" spans="1:5" ht="18" customHeight="1" hidden="1">
      <c r="A6" s="15"/>
      <c r="D6" s="1377"/>
      <c r="E6" s="1377"/>
    </row>
    <row r="7" spans="1:5" ht="18" customHeight="1" hidden="1">
      <c r="A7" s="15"/>
      <c r="D7" s="1377"/>
      <c r="E7" s="1377"/>
    </row>
    <row r="8" spans="1:9" ht="18" customHeight="1" hidden="1">
      <c r="A8" s="15"/>
      <c r="D8" s="1377"/>
      <c r="E8" s="1377"/>
      <c r="F8" s="1378" t="s">
        <v>657</v>
      </c>
      <c r="G8" s="1378"/>
      <c r="H8" s="1378" t="s">
        <v>657</v>
      </c>
      <c r="I8" s="1378"/>
    </row>
    <row r="9" spans="1:5" ht="18" customHeight="1" hidden="1">
      <c r="A9" s="15"/>
      <c r="D9" s="1377"/>
      <c r="E9" s="1377"/>
    </row>
    <row r="10" spans="1:5" ht="18" customHeight="1" hidden="1">
      <c r="A10" s="15"/>
      <c r="D10" s="1377"/>
      <c r="E10" s="1377"/>
    </row>
    <row r="11" spans="1:5" ht="18" customHeight="1" hidden="1">
      <c r="A11" s="15"/>
      <c r="D11" s="1377"/>
      <c r="E11" s="1377"/>
    </row>
    <row r="12" spans="1:5" ht="18" customHeight="1" hidden="1">
      <c r="A12" s="15"/>
      <c r="D12" s="1377"/>
      <c r="E12" s="1377"/>
    </row>
    <row r="13" spans="1:5" ht="18" customHeight="1" hidden="1">
      <c r="A13" s="15"/>
      <c r="D13" s="1377"/>
      <c r="E13" s="1377"/>
    </row>
    <row r="14" spans="1:11" ht="17.25" customHeight="1">
      <c r="A14" s="1375" t="s">
        <v>1011</v>
      </c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</row>
    <row r="15" spans="1:11" ht="36" customHeight="1">
      <c r="A15" s="1375"/>
      <c r="B15" s="1375"/>
      <c r="C15" s="1375"/>
      <c r="D15" s="1375"/>
      <c r="E15" s="1375"/>
      <c r="F15" s="1375"/>
      <c r="G15" s="1375"/>
      <c r="H15" s="1375"/>
      <c r="I15" s="1375"/>
      <c r="J15" s="1375"/>
      <c r="K15" s="1375"/>
    </row>
    <row r="16" spans="1:11" ht="19.5" customHeight="1">
      <c r="A16" s="1375"/>
      <c r="B16" s="1375"/>
      <c r="C16" s="1375"/>
      <c r="D16" s="1375"/>
      <c r="E16" s="1375"/>
      <c r="K16" s="1194" t="s">
        <v>187</v>
      </c>
    </row>
    <row r="17" spans="1:11" ht="15.75" customHeight="1">
      <c r="A17" s="1195" t="s">
        <v>480</v>
      </c>
      <c r="B17" s="1372" t="s">
        <v>235</v>
      </c>
      <c r="C17" s="1372"/>
      <c r="D17" s="1372" t="s">
        <v>234</v>
      </c>
      <c r="E17" s="1196" t="s">
        <v>1006</v>
      </c>
      <c r="F17" s="1376" t="s">
        <v>360</v>
      </c>
      <c r="G17" s="1376" t="s">
        <v>361</v>
      </c>
      <c r="H17" s="1376" t="s">
        <v>362</v>
      </c>
      <c r="I17" s="1376" t="s">
        <v>363</v>
      </c>
      <c r="J17" s="1373" t="s">
        <v>1007</v>
      </c>
      <c r="K17" s="1374" t="s">
        <v>1009</v>
      </c>
    </row>
    <row r="18" spans="1:11" ht="29.25" customHeight="1">
      <c r="A18" s="1195"/>
      <c r="B18" s="1197" t="s">
        <v>132</v>
      </c>
      <c r="C18" s="1198" t="s">
        <v>460</v>
      </c>
      <c r="D18" s="1372"/>
      <c r="E18" s="1199" t="s">
        <v>1010</v>
      </c>
      <c r="F18" s="1376"/>
      <c r="G18" s="1376"/>
      <c r="H18" s="1376"/>
      <c r="I18" s="1376"/>
      <c r="J18" s="1373"/>
      <c r="K18" s="1374"/>
    </row>
    <row r="19" spans="1:12" ht="17.25">
      <c r="A19" s="1200" t="s">
        <v>465</v>
      </c>
      <c r="B19" s="1201" t="s">
        <v>130</v>
      </c>
      <c r="C19" s="1202" t="s">
        <v>129</v>
      </c>
      <c r="D19" s="1203" t="s">
        <v>311</v>
      </c>
      <c r="E19" s="1189">
        <f aca="true" t="shared" si="0" ref="E19:J19">E20+E42</f>
        <v>113229.7</v>
      </c>
      <c r="F19" s="1189" t="e">
        <f t="shared" si="0"/>
        <v>#REF!</v>
      </c>
      <c r="G19" s="1189" t="e">
        <f t="shared" si="0"/>
        <v>#REF!</v>
      </c>
      <c r="H19" s="1189" t="e">
        <f t="shared" si="0"/>
        <v>#REF!</v>
      </c>
      <c r="I19" s="1189" t="e">
        <f t="shared" si="0"/>
        <v>#REF!</v>
      </c>
      <c r="J19" s="1189">
        <f t="shared" si="0"/>
        <v>18932.8</v>
      </c>
      <c r="K19" s="1189">
        <f>J19/E19*100</f>
        <v>16.72070137075343</v>
      </c>
      <c r="L19" s="1122"/>
    </row>
    <row r="20" spans="1:12" ht="17.25">
      <c r="A20" s="1204"/>
      <c r="B20" s="1204"/>
      <c r="C20" s="1205"/>
      <c r="D20" s="1206" t="s">
        <v>394</v>
      </c>
      <c r="E20" s="1159">
        <f aca="true" t="shared" si="1" ref="E20:J20">E21+E36+E39</f>
        <v>110749.7</v>
      </c>
      <c r="F20" s="1159" t="e">
        <f t="shared" si="1"/>
        <v>#REF!</v>
      </c>
      <c r="G20" s="1159" t="e">
        <f t="shared" si="1"/>
        <v>#REF!</v>
      </c>
      <c r="H20" s="1159" t="e">
        <f t="shared" si="1"/>
        <v>#REF!</v>
      </c>
      <c r="I20" s="1159" t="e">
        <f t="shared" si="1"/>
        <v>#REF!</v>
      </c>
      <c r="J20" s="1159">
        <f t="shared" si="1"/>
        <v>17133.7</v>
      </c>
      <c r="K20" s="1159">
        <f aca="true" t="shared" si="2" ref="K20:K83">J20/E20*100</f>
        <v>15.470651387768996</v>
      </c>
      <c r="L20" s="1122"/>
    </row>
    <row r="21" spans="1:12" ht="17.25" customHeight="1">
      <c r="A21" s="1207">
        <v>1</v>
      </c>
      <c r="B21" s="1208" t="s">
        <v>132</v>
      </c>
      <c r="C21" s="1209" t="s">
        <v>131</v>
      </c>
      <c r="D21" s="1210" t="s">
        <v>237</v>
      </c>
      <c r="E21" s="1142">
        <f>E22+E31+E34</f>
        <v>63080</v>
      </c>
      <c r="F21" s="1211" t="e">
        <f>#REF!</f>
        <v>#REF!</v>
      </c>
      <c r="G21" s="1211" t="e">
        <f>#REF!</f>
        <v>#REF!</v>
      </c>
      <c r="H21" s="1211" t="e">
        <f>#REF!</f>
        <v>#REF!</v>
      </c>
      <c r="I21" s="1211" t="e">
        <f>#REF!</f>
        <v>#REF!</v>
      </c>
      <c r="J21" s="1142">
        <f>J22+J31+J34</f>
        <v>14987.4</v>
      </c>
      <c r="K21" s="1190">
        <f t="shared" si="2"/>
        <v>23.759353202282814</v>
      </c>
      <c r="L21" s="1122"/>
    </row>
    <row r="22" spans="1:12" ht="32.25" customHeight="1">
      <c r="A22" s="1212" t="s">
        <v>213</v>
      </c>
      <c r="B22" s="1213" t="s">
        <v>132</v>
      </c>
      <c r="C22" s="1214" t="s">
        <v>461</v>
      </c>
      <c r="D22" s="71" t="s">
        <v>276</v>
      </c>
      <c r="E22" s="1215">
        <f>E23+E26+E29</f>
        <v>28900</v>
      </c>
      <c r="F22" s="1216">
        <f aca="true" t="shared" si="3" ref="E22:J22">F23+F26+F29</f>
        <v>1040</v>
      </c>
      <c r="G22" s="1216">
        <f t="shared" si="3"/>
        <v>1321</v>
      </c>
      <c r="H22" s="1216">
        <f t="shared" si="3"/>
        <v>1324</v>
      </c>
      <c r="I22" s="1216">
        <f t="shared" si="3"/>
        <v>1420</v>
      </c>
      <c r="J22" s="1215">
        <f t="shared" si="3"/>
        <v>6647.7</v>
      </c>
      <c r="K22" s="1161">
        <f t="shared" si="2"/>
        <v>23.00242214532872</v>
      </c>
      <c r="L22" s="1122"/>
    </row>
    <row r="23" spans="1:12" ht="26.25" customHeight="1">
      <c r="A23" s="1217" t="s">
        <v>156</v>
      </c>
      <c r="B23" s="1218" t="s">
        <v>133</v>
      </c>
      <c r="C23" s="346" t="s">
        <v>134</v>
      </c>
      <c r="D23" s="1219" t="s">
        <v>281</v>
      </c>
      <c r="E23" s="1220">
        <f>E24+E25</f>
        <v>19800</v>
      </c>
      <c r="F23" s="1143">
        <v>890</v>
      </c>
      <c r="G23" s="1143">
        <v>1050</v>
      </c>
      <c r="H23" s="1143">
        <v>1072</v>
      </c>
      <c r="I23" s="1143">
        <v>1157</v>
      </c>
      <c r="J23" s="1141">
        <f>J24+J25</f>
        <v>4088.5</v>
      </c>
      <c r="K23" s="1162">
        <f t="shared" si="2"/>
        <v>20.6489898989899</v>
      </c>
      <c r="L23" s="1122"/>
    </row>
    <row r="24" spans="1:12" ht="26.25" customHeight="1">
      <c r="A24" s="1221" t="s">
        <v>159</v>
      </c>
      <c r="B24" s="351" t="s">
        <v>133</v>
      </c>
      <c r="C24" s="260" t="s">
        <v>637</v>
      </c>
      <c r="D24" s="1222" t="s">
        <v>281</v>
      </c>
      <c r="E24" s="1223">
        <v>19795</v>
      </c>
      <c r="F24" s="1143"/>
      <c r="G24" s="1143"/>
      <c r="H24" s="1143"/>
      <c r="I24" s="1143"/>
      <c r="J24" s="1170">
        <v>4088.5</v>
      </c>
      <c r="K24" s="1165">
        <f t="shared" si="2"/>
        <v>20.654205607476637</v>
      </c>
      <c r="L24" s="1122"/>
    </row>
    <row r="25" spans="1:12" ht="39.75" customHeight="1">
      <c r="A25" s="1221" t="s">
        <v>160</v>
      </c>
      <c r="B25" s="351" t="s">
        <v>133</v>
      </c>
      <c r="C25" s="260" t="s">
        <v>638</v>
      </c>
      <c r="D25" s="1222" t="s">
        <v>641</v>
      </c>
      <c r="E25" s="1223">
        <v>5</v>
      </c>
      <c r="F25" s="1143"/>
      <c r="G25" s="1143"/>
      <c r="H25" s="1143"/>
      <c r="I25" s="1143"/>
      <c r="J25" s="1170">
        <v>0</v>
      </c>
      <c r="K25" s="1165">
        <f t="shared" si="2"/>
        <v>0</v>
      </c>
      <c r="L25" s="1122"/>
    </row>
    <row r="26" spans="1:12" ht="36.75" customHeight="1">
      <c r="A26" s="1217" t="s">
        <v>312</v>
      </c>
      <c r="B26" s="1218" t="s">
        <v>133</v>
      </c>
      <c r="C26" s="346" t="s">
        <v>175</v>
      </c>
      <c r="D26" s="1219" t="s">
        <v>282</v>
      </c>
      <c r="E26" s="1220">
        <f>E27+E28</f>
        <v>7300</v>
      </c>
      <c r="F26" s="1143">
        <v>150</v>
      </c>
      <c r="G26" s="1143">
        <v>271</v>
      </c>
      <c r="H26" s="1143">
        <v>252</v>
      </c>
      <c r="I26" s="1143">
        <v>263</v>
      </c>
      <c r="J26" s="1141">
        <f>J27+J28</f>
        <v>1380.2</v>
      </c>
      <c r="K26" s="1162">
        <f t="shared" si="2"/>
        <v>18.906849315068495</v>
      </c>
      <c r="L26" s="1122"/>
    </row>
    <row r="27" spans="1:12" ht="37.5" customHeight="1">
      <c r="A27" s="1221" t="s">
        <v>159</v>
      </c>
      <c r="B27" s="351" t="s">
        <v>133</v>
      </c>
      <c r="C27" s="260" t="s">
        <v>639</v>
      </c>
      <c r="D27" s="1222" t="s">
        <v>282</v>
      </c>
      <c r="E27" s="1223">
        <v>7290</v>
      </c>
      <c r="F27" s="1143"/>
      <c r="G27" s="1143"/>
      <c r="H27" s="1143"/>
      <c r="I27" s="1143"/>
      <c r="J27" s="1170">
        <v>1380.2</v>
      </c>
      <c r="K27" s="1165">
        <f t="shared" si="2"/>
        <v>18.93278463648834</v>
      </c>
      <c r="L27" s="1122"/>
    </row>
    <row r="28" spans="1:12" ht="40.5" customHeight="1">
      <c r="A28" s="1221" t="s">
        <v>160</v>
      </c>
      <c r="B28" s="351" t="s">
        <v>133</v>
      </c>
      <c r="C28" s="260" t="s">
        <v>640</v>
      </c>
      <c r="D28" s="1222" t="s">
        <v>642</v>
      </c>
      <c r="E28" s="1223">
        <v>10</v>
      </c>
      <c r="F28" s="1143"/>
      <c r="G28" s="1143"/>
      <c r="H28" s="1143"/>
      <c r="I28" s="1143"/>
      <c r="J28" s="1170"/>
      <c r="K28" s="1165">
        <f t="shared" si="2"/>
        <v>0</v>
      </c>
      <c r="L28" s="1122"/>
    </row>
    <row r="29" spans="1:12" ht="27" customHeight="1">
      <c r="A29" s="1217" t="s">
        <v>770</v>
      </c>
      <c r="B29" s="1218" t="s">
        <v>653</v>
      </c>
      <c r="C29" s="346" t="s">
        <v>656</v>
      </c>
      <c r="D29" s="1224" t="s">
        <v>655</v>
      </c>
      <c r="E29" s="1220">
        <v>1800</v>
      </c>
      <c r="F29" s="1143"/>
      <c r="G29" s="1143"/>
      <c r="H29" s="1143"/>
      <c r="I29" s="1143"/>
      <c r="J29" s="1169">
        <v>1179</v>
      </c>
      <c r="K29" s="1162">
        <f t="shared" si="2"/>
        <v>65.5</v>
      </c>
      <c r="L29" s="1122"/>
    </row>
    <row r="30" spans="1:12" ht="27" customHeight="1" hidden="1">
      <c r="A30" s="1221" t="s">
        <v>159</v>
      </c>
      <c r="B30" s="351" t="s">
        <v>653</v>
      </c>
      <c r="C30" s="260" t="s">
        <v>654</v>
      </c>
      <c r="D30" s="1225" t="s">
        <v>655</v>
      </c>
      <c r="E30" s="1223" t="e">
        <f>#REF!</f>
        <v>#REF!</v>
      </c>
      <c r="F30" s="1143"/>
      <c r="G30" s="1143"/>
      <c r="H30" s="1143"/>
      <c r="I30" s="1143"/>
      <c r="J30" s="1177"/>
      <c r="K30" s="1163" t="e">
        <f t="shared" si="2"/>
        <v>#REF!</v>
      </c>
      <c r="L30" s="1122"/>
    </row>
    <row r="31" spans="1:12" ht="29.25" customHeight="1">
      <c r="A31" s="1226" t="s">
        <v>201</v>
      </c>
      <c r="B31" s="1227" t="s">
        <v>132</v>
      </c>
      <c r="C31" s="1064" t="s">
        <v>402</v>
      </c>
      <c r="D31" s="71" t="s">
        <v>238</v>
      </c>
      <c r="E31" s="1215">
        <f>E32+E33</f>
        <v>33850</v>
      </c>
      <c r="F31" s="1149">
        <v>4994</v>
      </c>
      <c r="G31" s="1149">
        <v>5732</v>
      </c>
      <c r="H31" s="1149">
        <v>4822</v>
      </c>
      <c r="I31" s="1149">
        <v>5592</v>
      </c>
      <c r="J31" s="1168">
        <f>J32+J33</f>
        <v>7991.299999999999</v>
      </c>
      <c r="K31" s="1161">
        <f t="shared" si="2"/>
        <v>23.607976366322006</v>
      </c>
      <c r="L31" s="1122"/>
    </row>
    <row r="32" spans="1:12" ht="23.25" customHeight="1">
      <c r="A32" s="1228" t="s">
        <v>159</v>
      </c>
      <c r="B32" s="1229" t="s">
        <v>133</v>
      </c>
      <c r="C32" s="260" t="s">
        <v>643</v>
      </c>
      <c r="D32" s="1222" t="s">
        <v>238</v>
      </c>
      <c r="E32" s="1223">
        <v>33800</v>
      </c>
      <c r="F32" s="1149"/>
      <c r="G32" s="1149"/>
      <c r="H32" s="1149"/>
      <c r="I32" s="1149"/>
      <c r="J32" s="1170">
        <v>8006.9</v>
      </c>
      <c r="K32" s="1165">
        <f t="shared" si="2"/>
        <v>23.68905325443787</v>
      </c>
      <c r="L32" s="1122"/>
    </row>
    <row r="33" spans="1:12" ht="24.75" customHeight="1">
      <c r="A33" s="1228" t="s">
        <v>160</v>
      </c>
      <c r="B33" s="1229" t="s">
        <v>133</v>
      </c>
      <c r="C33" s="260" t="s">
        <v>644</v>
      </c>
      <c r="D33" s="1222" t="s">
        <v>645</v>
      </c>
      <c r="E33" s="1223">
        <v>50</v>
      </c>
      <c r="F33" s="1149"/>
      <c r="G33" s="1149"/>
      <c r="H33" s="1149"/>
      <c r="I33" s="1149"/>
      <c r="J33" s="1170">
        <v>-15.6</v>
      </c>
      <c r="K33" s="1165">
        <f t="shared" si="2"/>
        <v>-31.2</v>
      </c>
      <c r="L33" s="1122"/>
    </row>
    <row r="34" spans="1:12" ht="26.25" customHeight="1">
      <c r="A34" s="1227" t="s">
        <v>471</v>
      </c>
      <c r="B34" s="1227" t="s">
        <v>132</v>
      </c>
      <c r="C34" s="1064" t="s">
        <v>838</v>
      </c>
      <c r="D34" s="71" t="s">
        <v>839</v>
      </c>
      <c r="E34" s="1230">
        <f>E35</f>
        <v>330</v>
      </c>
      <c r="F34" s="1149"/>
      <c r="G34" s="1149"/>
      <c r="H34" s="1149"/>
      <c r="I34" s="1149"/>
      <c r="J34" s="1169">
        <f>J35</f>
        <v>348.4</v>
      </c>
      <c r="K34" s="1162">
        <f t="shared" si="2"/>
        <v>105.57575757575756</v>
      </c>
      <c r="L34" s="1122"/>
    </row>
    <row r="35" spans="1:12" ht="37.5" customHeight="1">
      <c r="A35" s="1228" t="s">
        <v>159</v>
      </c>
      <c r="B35" s="1229" t="s">
        <v>133</v>
      </c>
      <c r="C35" s="260" t="s">
        <v>840</v>
      </c>
      <c r="D35" s="1222" t="s">
        <v>872</v>
      </c>
      <c r="E35" s="1231">
        <v>330</v>
      </c>
      <c r="F35" s="1149"/>
      <c r="G35" s="1149"/>
      <c r="H35" s="1149"/>
      <c r="I35" s="1149"/>
      <c r="J35" s="1170">
        <v>348.4</v>
      </c>
      <c r="K35" s="1165">
        <f t="shared" si="2"/>
        <v>105.57575757575756</v>
      </c>
      <c r="L35" s="1122"/>
    </row>
    <row r="36" spans="1:12" ht="16.5" customHeight="1">
      <c r="A36" s="1207" t="s">
        <v>569</v>
      </c>
      <c r="B36" s="1208" t="s">
        <v>132</v>
      </c>
      <c r="C36" s="1209" t="s">
        <v>135</v>
      </c>
      <c r="D36" s="1210" t="s">
        <v>239</v>
      </c>
      <c r="E36" s="1142">
        <f>E37</f>
        <v>47659.7</v>
      </c>
      <c r="F36" s="1211">
        <f aca="true" t="shared" si="4" ref="F36:I37">F37</f>
        <v>1108</v>
      </c>
      <c r="G36" s="1211">
        <f t="shared" si="4"/>
        <v>323</v>
      </c>
      <c r="H36" s="1211">
        <f t="shared" si="4"/>
        <v>14238</v>
      </c>
      <c r="I36" s="1211">
        <f t="shared" si="4"/>
        <v>3418</v>
      </c>
      <c r="J36" s="1181">
        <f>J37</f>
        <v>2146.3</v>
      </c>
      <c r="K36" s="1190">
        <f t="shared" si="2"/>
        <v>4.503385459832941</v>
      </c>
      <c r="L36" s="1122"/>
    </row>
    <row r="37" spans="1:12" ht="15.75" customHeight="1">
      <c r="A37" s="1226" t="s">
        <v>247</v>
      </c>
      <c r="B37" s="1232" t="s">
        <v>132</v>
      </c>
      <c r="C37" s="255" t="s">
        <v>462</v>
      </c>
      <c r="D37" s="1233" t="s">
        <v>240</v>
      </c>
      <c r="E37" s="1230">
        <f>E38</f>
        <v>47659.7</v>
      </c>
      <c r="F37" s="1149">
        <f t="shared" si="4"/>
        <v>1108</v>
      </c>
      <c r="G37" s="1149">
        <f t="shared" si="4"/>
        <v>323</v>
      </c>
      <c r="H37" s="1149">
        <f t="shared" si="4"/>
        <v>14238</v>
      </c>
      <c r="I37" s="1149">
        <f t="shared" si="4"/>
        <v>3418</v>
      </c>
      <c r="J37" s="1169">
        <f>J38</f>
        <v>2146.3</v>
      </c>
      <c r="K37" s="1162">
        <f t="shared" si="2"/>
        <v>4.503385459832941</v>
      </c>
      <c r="L37" s="1122"/>
    </row>
    <row r="38" spans="1:12" ht="55.5" customHeight="1">
      <c r="A38" s="1221" t="s">
        <v>161</v>
      </c>
      <c r="B38" s="1234" t="s">
        <v>133</v>
      </c>
      <c r="C38" s="254" t="s">
        <v>403</v>
      </c>
      <c r="D38" s="1235" t="s">
        <v>873</v>
      </c>
      <c r="E38" s="1236">
        <v>47659.7</v>
      </c>
      <c r="F38" s="1143">
        <v>1108</v>
      </c>
      <c r="G38" s="1143">
        <v>323</v>
      </c>
      <c r="H38" s="1143">
        <v>14238</v>
      </c>
      <c r="I38" s="1143">
        <v>3418</v>
      </c>
      <c r="J38" s="1182">
        <v>2146.3</v>
      </c>
      <c r="K38" s="1164">
        <f t="shared" si="2"/>
        <v>4.503385459832941</v>
      </c>
      <c r="L38" s="1122"/>
    </row>
    <row r="39" spans="1:12" ht="25.5" customHeight="1">
      <c r="A39" s="1207">
        <v>3</v>
      </c>
      <c r="B39" s="1237" t="s">
        <v>132</v>
      </c>
      <c r="C39" s="1209" t="s">
        <v>97</v>
      </c>
      <c r="D39" s="1210" t="s">
        <v>421</v>
      </c>
      <c r="E39" s="1142">
        <f aca="true" t="shared" si="5" ref="E39:I40">E40</f>
        <v>10</v>
      </c>
      <c r="F39" s="1211">
        <f t="shared" si="5"/>
        <v>12</v>
      </c>
      <c r="G39" s="1211">
        <f t="shared" si="5"/>
        <v>20</v>
      </c>
      <c r="H39" s="1211">
        <f t="shared" si="5"/>
        <v>3</v>
      </c>
      <c r="I39" s="1211">
        <f t="shared" si="5"/>
        <v>0</v>
      </c>
      <c r="J39" s="1178">
        <f>J40</f>
        <v>0</v>
      </c>
      <c r="K39" s="1191">
        <f t="shared" si="2"/>
        <v>0</v>
      </c>
      <c r="L39" s="1122"/>
    </row>
    <row r="40" spans="1:12" ht="15" customHeight="1">
      <c r="A40" s="1212" t="s">
        <v>203</v>
      </c>
      <c r="B40" s="1238" t="s">
        <v>132</v>
      </c>
      <c r="C40" s="257" t="s">
        <v>554</v>
      </c>
      <c r="D40" s="1233" t="s">
        <v>555</v>
      </c>
      <c r="E40" s="1230">
        <f t="shared" si="5"/>
        <v>10</v>
      </c>
      <c r="F40" s="1149">
        <f t="shared" si="5"/>
        <v>12</v>
      </c>
      <c r="G40" s="1149">
        <f t="shared" si="5"/>
        <v>20</v>
      </c>
      <c r="H40" s="1149">
        <f t="shared" si="5"/>
        <v>3</v>
      </c>
      <c r="I40" s="1149">
        <f t="shared" si="5"/>
        <v>0</v>
      </c>
      <c r="J40" s="1169">
        <f>J41</f>
        <v>0</v>
      </c>
      <c r="K40" s="1162">
        <f t="shared" si="2"/>
        <v>0</v>
      </c>
      <c r="L40" s="1122"/>
    </row>
    <row r="41" spans="1:12" ht="27.75" customHeight="1">
      <c r="A41" s="1239" t="s">
        <v>169</v>
      </c>
      <c r="B41" s="1239" t="s">
        <v>133</v>
      </c>
      <c r="C41" s="258" t="s">
        <v>172</v>
      </c>
      <c r="D41" s="1235" t="s">
        <v>241</v>
      </c>
      <c r="E41" s="1236">
        <v>10</v>
      </c>
      <c r="F41" s="1143">
        <v>12</v>
      </c>
      <c r="G41" s="1143">
        <v>20</v>
      </c>
      <c r="H41" s="1143">
        <v>3</v>
      </c>
      <c r="I41" s="1143">
        <v>0</v>
      </c>
      <c r="J41" s="1182"/>
      <c r="K41" s="1164">
        <f t="shared" si="2"/>
        <v>0</v>
      </c>
      <c r="L41" s="1122"/>
    </row>
    <row r="42" spans="1:12" ht="15.75" customHeight="1">
      <c r="A42" s="1240"/>
      <c r="B42" s="1241"/>
      <c r="C42" s="1205"/>
      <c r="D42" s="1242" t="s">
        <v>395</v>
      </c>
      <c r="E42" s="1157">
        <f>E50+E61</f>
        <v>2480</v>
      </c>
      <c r="F42" s="1243" t="e">
        <f aca="true" t="shared" si="6" ref="E42:J42">F50+F61</f>
        <v>#REF!</v>
      </c>
      <c r="G42" s="1243" t="e">
        <f t="shared" si="6"/>
        <v>#REF!</v>
      </c>
      <c r="H42" s="1243" t="e">
        <f t="shared" si="6"/>
        <v>#REF!</v>
      </c>
      <c r="I42" s="1243" t="e">
        <f t="shared" si="6"/>
        <v>#REF!</v>
      </c>
      <c r="J42" s="1157">
        <f t="shared" si="6"/>
        <v>1799.1</v>
      </c>
      <c r="K42" s="1159">
        <f t="shared" si="2"/>
        <v>72.54435483870968</v>
      </c>
      <c r="L42" s="1122"/>
    </row>
    <row r="43" spans="1:12" ht="24" customHeight="1" hidden="1" thickBot="1">
      <c r="A43" s="1244" t="s">
        <v>472</v>
      </c>
      <c r="B43" s="1244" t="s">
        <v>132</v>
      </c>
      <c r="C43" s="256" t="s">
        <v>103</v>
      </c>
      <c r="D43" s="1245" t="s">
        <v>104</v>
      </c>
      <c r="E43" s="1246"/>
      <c r="F43" s="1247">
        <f>F44+F47</f>
        <v>0</v>
      </c>
      <c r="G43" s="1247">
        <f>G44+G47</f>
        <v>0</v>
      </c>
      <c r="H43" s="1247">
        <f>H44+H47</f>
        <v>0</v>
      </c>
      <c r="I43" s="1247">
        <f>I44+I47</f>
        <v>0</v>
      </c>
      <c r="J43" s="1177"/>
      <c r="K43" s="1163" t="e">
        <f t="shared" si="2"/>
        <v>#DIV/0!</v>
      </c>
      <c r="L43" s="1122"/>
    </row>
    <row r="44" spans="1:12" ht="27" customHeight="1" hidden="1">
      <c r="A44" s="1248" t="s">
        <v>473</v>
      </c>
      <c r="B44" s="1238" t="s">
        <v>450</v>
      </c>
      <c r="C44" s="257" t="s">
        <v>105</v>
      </c>
      <c r="D44" s="1249" t="s">
        <v>106</v>
      </c>
      <c r="E44" s="1250"/>
      <c r="F44" s="1146">
        <f>F46</f>
        <v>0</v>
      </c>
      <c r="G44" s="1146">
        <f>G46</f>
        <v>0</v>
      </c>
      <c r="H44" s="1146">
        <f>H46</f>
        <v>0</v>
      </c>
      <c r="I44" s="1146">
        <f>I46</f>
        <v>0</v>
      </c>
      <c r="J44" s="1177"/>
      <c r="K44" s="1163" t="e">
        <f t="shared" si="2"/>
        <v>#DIV/0!</v>
      </c>
      <c r="L44" s="1122"/>
    </row>
    <row r="45" spans="1:12" ht="63.75" customHeight="1" hidden="1">
      <c r="A45" s="1239" t="s">
        <v>78</v>
      </c>
      <c r="B45" s="1239" t="s">
        <v>450</v>
      </c>
      <c r="C45" s="258" t="s">
        <v>170</v>
      </c>
      <c r="D45" s="1251" t="s">
        <v>482</v>
      </c>
      <c r="E45" s="1252"/>
      <c r="F45" s="1144">
        <f>F46</f>
        <v>0</v>
      </c>
      <c r="G45" s="1144">
        <f>G46</f>
        <v>0</v>
      </c>
      <c r="H45" s="1144">
        <f>H46</f>
        <v>0</v>
      </c>
      <c r="I45" s="1144">
        <f>I46</f>
        <v>0</v>
      </c>
      <c r="J45" s="1177"/>
      <c r="K45" s="1163" t="e">
        <f t="shared" si="2"/>
        <v>#DIV/0!</v>
      </c>
      <c r="L45" s="1122"/>
    </row>
    <row r="46" spans="1:12" ht="50.25" customHeight="1" hidden="1">
      <c r="A46" s="1239" t="s">
        <v>159</v>
      </c>
      <c r="B46" s="1239" t="s">
        <v>450</v>
      </c>
      <c r="C46" s="259" t="s">
        <v>107</v>
      </c>
      <c r="D46" s="1253" t="s">
        <v>304</v>
      </c>
      <c r="E46" s="1254"/>
      <c r="F46" s="1145">
        <v>0</v>
      </c>
      <c r="G46" s="1145">
        <v>0</v>
      </c>
      <c r="H46" s="1145">
        <v>0</v>
      </c>
      <c r="I46" s="1145">
        <v>0</v>
      </c>
      <c r="J46" s="1177"/>
      <c r="K46" s="1163" t="e">
        <f t="shared" si="2"/>
        <v>#DIV/0!</v>
      </c>
      <c r="L46" s="1122"/>
    </row>
    <row r="47" spans="1:12" ht="18" customHeight="1" hidden="1">
      <c r="A47" s="1248" t="s">
        <v>474</v>
      </c>
      <c r="B47" s="1238" t="s">
        <v>450</v>
      </c>
      <c r="C47" s="257" t="s">
        <v>108</v>
      </c>
      <c r="D47" s="1249" t="s">
        <v>109</v>
      </c>
      <c r="E47" s="1250"/>
      <c r="F47" s="1146">
        <f aca="true" t="shared" si="7" ref="F47:I48">F48</f>
        <v>0</v>
      </c>
      <c r="G47" s="1146">
        <f t="shared" si="7"/>
        <v>0</v>
      </c>
      <c r="H47" s="1146">
        <f t="shared" si="7"/>
        <v>0</v>
      </c>
      <c r="I47" s="1146">
        <f t="shared" si="7"/>
        <v>0</v>
      </c>
      <c r="J47" s="1177"/>
      <c r="K47" s="1163" t="e">
        <f t="shared" si="2"/>
        <v>#DIV/0!</v>
      </c>
      <c r="L47" s="1122"/>
    </row>
    <row r="48" spans="1:12" ht="41.25" customHeight="1" hidden="1">
      <c r="A48" s="1239" t="s">
        <v>479</v>
      </c>
      <c r="B48" s="1239" t="s">
        <v>450</v>
      </c>
      <c r="C48" s="258" t="s">
        <v>110</v>
      </c>
      <c r="D48" s="1251" t="s">
        <v>111</v>
      </c>
      <c r="E48" s="1252"/>
      <c r="F48" s="1144">
        <f t="shared" si="7"/>
        <v>0</v>
      </c>
      <c r="G48" s="1144">
        <f t="shared" si="7"/>
        <v>0</v>
      </c>
      <c r="H48" s="1144">
        <f t="shared" si="7"/>
        <v>0</v>
      </c>
      <c r="I48" s="1144">
        <f t="shared" si="7"/>
        <v>0</v>
      </c>
      <c r="J48" s="1177"/>
      <c r="K48" s="1163" t="e">
        <f t="shared" si="2"/>
        <v>#DIV/0!</v>
      </c>
      <c r="L48" s="1122"/>
    </row>
    <row r="49" spans="1:12" ht="50.25" customHeight="1" hidden="1" thickBot="1">
      <c r="A49" s="1255" t="s">
        <v>159</v>
      </c>
      <c r="B49" s="1255" t="s">
        <v>450</v>
      </c>
      <c r="C49" s="259" t="s">
        <v>112</v>
      </c>
      <c r="D49" s="1253" t="s">
        <v>305</v>
      </c>
      <c r="E49" s="1254"/>
      <c r="F49" s="1145">
        <v>0</v>
      </c>
      <c r="G49" s="1145">
        <v>0</v>
      </c>
      <c r="H49" s="1145">
        <v>0</v>
      </c>
      <c r="I49" s="1145">
        <v>0</v>
      </c>
      <c r="J49" s="1177"/>
      <c r="K49" s="1163" t="e">
        <f t="shared" si="2"/>
        <v>#DIV/0!</v>
      </c>
      <c r="L49" s="1122"/>
    </row>
    <row r="50" spans="1:12" ht="25.5" customHeight="1">
      <c r="A50" s="1207" t="s">
        <v>472</v>
      </c>
      <c r="B50" s="1208" t="s">
        <v>132</v>
      </c>
      <c r="C50" s="1209" t="s">
        <v>599</v>
      </c>
      <c r="D50" s="1210" t="s">
        <v>702</v>
      </c>
      <c r="E50" s="1256">
        <f aca="true" t="shared" si="8" ref="E50:I51">E51</f>
        <v>800</v>
      </c>
      <c r="F50" s="1257">
        <f t="shared" si="8"/>
        <v>0</v>
      </c>
      <c r="G50" s="1257">
        <f t="shared" si="8"/>
        <v>0</v>
      </c>
      <c r="H50" s="1257">
        <f t="shared" si="8"/>
        <v>0</v>
      </c>
      <c r="I50" s="1257">
        <f t="shared" si="8"/>
        <v>0</v>
      </c>
      <c r="J50" s="1183">
        <f>J51</f>
        <v>485.6</v>
      </c>
      <c r="K50" s="1192">
        <f t="shared" si="2"/>
        <v>60.699999999999996</v>
      </c>
      <c r="L50" s="1122"/>
    </row>
    <row r="51" spans="1:12" ht="19.5" customHeight="1">
      <c r="A51" s="1212" t="s">
        <v>323</v>
      </c>
      <c r="B51" s="1238" t="s">
        <v>132</v>
      </c>
      <c r="C51" s="257" t="s">
        <v>720</v>
      </c>
      <c r="D51" s="1249" t="s">
        <v>788</v>
      </c>
      <c r="E51" s="1250">
        <f t="shared" si="8"/>
        <v>800</v>
      </c>
      <c r="F51" s="1146">
        <f t="shared" si="8"/>
        <v>0</v>
      </c>
      <c r="G51" s="1146">
        <f t="shared" si="8"/>
        <v>0</v>
      </c>
      <c r="H51" s="1146">
        <f t="shared" si="8"/>
        <v>0</v>
      </c>
      <c r="I51" s="1146">
        <f t="shared" si="8"/>
        <v>0</v>
      </c>
      <c r="J51" s="1169">
        <f>J52</f>
        <v>485.6</v>
      </c>
      <c r="K51" s="1162">
        <f t="shared" si="2"/>
        <v>60.699999999999996</v>
      </c>
      <c r="L51" s="1122"/>
    </row>
    <row r="52" spans="1:12" ht="30" customHeight="1">
      <c r="A52" s="1212" t="s">
        <v>350</v>
      </c>
      <c r="B52" s="1238" t="s">
        <v>132</v>
      </c>
      <c r="C52" s="257" t="s">
        <v>721</v>
      </c>
      <c r="D52" s="1249" t="s">
        <v>876</v>
      </c>
      <c r="E52" s="1250">
        <f>E53</f>
        <v>800</v>
      </c>
      <c r="F52" s="1258">
        <f aca="true" t="shared" si="9" ref="E52:J52">SUM(F53:F54)</f>
        <v>0</v>
      </c>
      <c r="G52" s="1258">
        <f t="shared" si="9"/>
        <v>0</v>
      </c>
      <c r="H52" s="1258">
        <f t="shared" si="9"/>
        <v>0</v>
      </c>
      <c r="I52" s="1258">
        <f t="shared" si="9"/>
        <v>0</v>
      </c>
      <c r="J52" s="1250">
        <f t="shared" si="9"/>
        <v>485.6</v>
      </c>
      <c r="K52" s="1162">
        <f t="shared" si="2"/>
        <v>60.699999999999996</v>
      </c>
      <c r="L52" s="1122"/>
    </row>
    <row r="53" spans="1:12" ht="61.5" customHeight="1">
      <c r="A53" s="1255" t="s">
        <v>351</v>
      </c>
      <c r="B53" s="1255" t="s">
        <v>646</v>
      </c>
      <c r="C53" s="259" t="s">
        <v>722</v>
      </c>
      <c r="D53" s="1259" t="s">
        <v>422</v>
      </c>
      <c r="E53" s="1254">
        <v>800</v>
      </c>
      <c r="F53" s="1147">
        <v>0</v>
      </c>
      <c r="G53" s="1147">
        <v>0</v>
      </c>
      <c r="H53" s="1147">
        <v>0</v>
      </c>
      <c r="I53" s="1147">
        <v>0</v>
      </c>
      <c r="J53" s="1170">
        <v>485.6</v>
      </c>
      <c r="K53" s="1165">
        <f t="shared" si="2"/>
        <v>60.699999999999996</v>
      </c>
      <c r="L53" s="1122"/>
    </row>
    <row r="54" spans="1:12" ht="51" customHeight="1" hidden="1" thickBot="1">
      <c r="A54" s="1255" t="s">
        <v>160</v>
      </c>
      <c r="B54" s="1255" t="s">
        <v>132</v>
      </c>
      <c r="C54" s="259" t="s">
        <v>492</v>
      </c>
      <c r="D54" s="1259" t="s">
        <v>491</v>
      </c>
      <c r="E54" s="1254" t="e">
        <f>#REF!</f>
        <v>#REF!</v>
      </c>
      <c r="F54" s="1145">
        <v>0</v>
      </c>
      <c r="G54" s="1145">
        <v>0</v>
      </c>
      <c r="H54" s="1145">
        <v>0</v>
      </c>
      <c r="I54" s="1145">
        <v>0</v>
      </c>
      <c r="J54" s="1177"/>
      <c r="K54" s="1163" t="e">
        <f t="shared" si="2"/>
        <v>#REF!</v>
      </c>
      <c r="L54" s="1122"/>
    </row>
    <row r="55" spans="1:12" ht="27" customHeight="1" hidden="1" thickBot="1">
      <c r="A55" s="1244" t="s">
        <v>259</v>
      </c>
      <c r="B55" s="1244" t="s">
        <v>132</v>
      </c>
      <c r="C55" s="256" t="s">
        <v>98</v>
      </c>
      <c r="D55" s="1245" t="s">
        <v>99</v>
      </c>
      <c r="E55" s="1246"/>
      <c r="F55" s="1247">
        <f>F56</f>
        <v>0</v>
      </c>
      <c r="G55" s="1247">
        <f>G56</f>
        <v>0</v>
      </c>
      <c r="H55" s="1247">
        <f>H56</f>
        <v>0</v>
      </c>
      <c r="I55" s="1247">
        <f>I56</f>
        <v>0</v>
      </c>
      <c r="J55" s="1177"/>
      <c r="K55" s="1163" t="e">
        <f t="shared" si="2"/>
        <v>#DIV/0!</v>
      </c>
      <c r="L55" s="1122"/>
    </row>
    <row r="56" spans="1:12" ht="50.25" customHeight="1" hidden="1">
      <c r="A56" s="1212" t="s">
        <v>173</v>
      </c>
      <c r="B56" s="1238" t="s">
        <v>450</v>
      </c>
      <c r="C56" s="257" t="s">
        <v>100</v>
      </c>
      <c r="D56" s="1249" t="s">
        <v>262</v>
      </c>
      <c r="E56" s="1250"/>
      <c r="F56" s="1146">
        <f>SUM(F57:F58)</f>
        <v>0</v>
      </c>
      <c r="G56" s="1146">
        <f>SUM(G57:G58)</f>
        <v>0</v>
      </c>
      <c r="H56" s="1146">
        <f>SUM(H57:H58)</f>
        <v>0</v>
      </c>
      <c r="I56" s="1146">
        <f>SUM(I57:I58)</f>
        <v>0</v>
      </c>
      <c r="J56" s="1177"/>
      <c r="K56" s="1163" t="e">
        <f t="shared" si="2"/>
        <v>#DIV/0!</v>
      </c>
      <c r="L56" s="1122"/>
    </row>
    <row r="57" spans="1:12" ht="80.25" customHeight="1" hidden="1">
      <c r="A57" s="1239" t="s">
        <v>71</v>
      </c>
      <c r="B57" s="1239" t="s">
        <v>450</v>
      </c>
      <c r="C57" s="258" t="s">
        <v>101</v>
      </c>
      <c r="D57" s="1251" t="s">
        <v>481</v>
      </c>
      <c r="E57" s="1252"/>
      <c r="F57" s="1148">
        <v>0</v>
      </c>
      <c r="G57" s="1148">
        <v>0</v>
      </c>
      <c r="H57" s="1148">
        <v>0</v>
      </c>
      <c r="I57" s="1148">
        <v>0</v>
      </c>
      <c r="J57" s="1177"/>
      <c r="K57" s="1163" t="e">
        <f t="shared" si="2"/>
        <v>#DIV/0!</v>
      </c>
      <c r="L57" s="1122"/>
    </row>
    <row r="58" spans="1:12" ht="77.25" customHeight="1" hidden="1">
      <c r="A58" s="1239" t="s">
        <v>174</v>
      </c>
      <c r="B58" s="1239" t="s">
        <v>450</v>
      </c>
      <c r="C58" s="258" t="s">
        <v>102</v>
      </c>
      <c r="D58" s="1251" t="s">
        <v>290</v>
      </c>
      <c r="E58" s="1252"/>
      <c r="F58" s="1148">
        <v>0</v>
      </c>
      <c r="G58" s="1148">
        <v>0</v>
      </c>
      <c r="H58" s="1148">
        <v>0</v>
      </c>
      <c r="I58" s="1148">
        <v>0</v>
      </c>
      <c r="J58" s="1177"/>
      <c r="K58" s="1163" t="e">
        <f t="shared" si="2"/>
        <v>#DIV/0!</v>
      </c>
      <c r="L58" s="1122"/>
    </row>
    <row r="59" spans="1:12" ht="17.25" customHeight="1" hidden="1">
      <c r="A59" s="1212" t="s">
        <v>183</v>
      </c>
      <c r="B59" s="1238" t="s">
        <v>450</v>
      </c>
      <c r="C59" s="257" t="s">
        <v>184</v>
      </c>
      <c r="D59" s="1249" t="s">
        <v>185</v>
      </c>
      <c r="E59" s="1254"/>
      <c r="F59" s="1147">
        <f>F60</f>
        <v>0</v>
      </c>
      <c r="G59" s="1147">
        <f>G60</f>
        <v>0</v>
      </c>
      <c r="H59" s="1147">
        <f>H60</f>
        <v>0</v>
      </c>
      <c r="I59" s="1147">
        <f>I60</f>
        <v>0</v>
      </c>
      <c r="J59" s="1177"/>
      <c r="K59" s="1163" t="e">
        <f t="shared" si="2"/>
        <v>#DIV/0!</v>
      </c>
      <c r="L59" s="1122"/>
    </row>
    <row r="60" spans="1:12" ht="39.75" customHeight="1" hidden="1" thickBot="1">
      <c r="A60" s="1239" t="s">
        <v>6</v>
      </c>
      <c r="B60" s="1239" t="s">
        <v>450</v>
      </c>
      <c r="C60" s="258" t="s">
        <v>186</v>
      </c>
      <c r="D60" s="1251" t="s">
        <v>263</v>
      </c>
      <c r="E60" s="1252"/>
      <c r="F60" s="1148">
        <v>0</v>
      </c>
      <c r="G60" s="1148">
        <v>0</v>
      </c>
      <c r="H60" s="1148">
        <v>0</v>
      </c>
      <c r="I60" s="1148">
        <v>0</v>
      </c>
      <c r="J60" s="1177"/>
      <c r="K60" s="1163" t="e">
        <f t="shared" si="2"/>
        <v>#DIV/0!</v>
      </c>
      <c r="L60" s="1122"/>
    </row>
    <row r="61" spans="1:12" ht="18" customHeight="1">
      <c r="A61" s="1207" t="s">
        <v>258</v>
      </c>
      <c r="B61" s="1208" t="s">
        <v>132</v>
      </c>
      <c r="C61" s="1209" t="s">
        <v>456</v>
      </c>
      <c r="D61" s="1260" t="s">
        <v>242</v>
      </c>
      <c r="E61" s="1142">
        <f>E62+E65+E67</f>
        <v>1680</v>
      </c>
      <c r="F61" s="1211" t="e">
        <f>F62+F63+#REF!+#REF!+F67</f>
        <v>#REF!</v>
      </c>
      <c r="G61" s="1211" t="e">
        <f>G62+G63+#REF!+#REF!+G67</f>
        <v>#REF!</v>
      </c>
      <c r="H61" s="1211" t="e">
        <f>H62+H63+#REF!+#REF!+H67</f>
        <v>#REF!</v>
      </c>
      <c r="I61" s="1211" t="e">
        <f>I62+I63+#REF!+#REF!+I67</f>
        <v>#REF!</v>
      </c>
      <c r="J61" s="1181">
        <f>J62+J65+J67</f>
        <v>1313.5</v>
      </c>
      <c r="K61" s="1190">
        <f t="shared" si="2"/>
        <v>78.18452380952381</v>
      </c>
      <c r="L61" s="1122"/>
    </row>
    <row r="62" spans="1:12" ht="53.25" customHeight="1">
      <c r="A62" s="1212" t="s">
        <v>511</v>
      </c>
      <c r="B62" s="1232" t="s">
        <v>133</v>
      </c>
      <c r="C62" s="255" t="s">
        <v>457</v>
      </c>
      <c r="D62" s="1233" t="s">
        <v>703</v>
      </c>
      <c r="E62" s="1215">
        <v>300</v>
      </c>
      <c r="F62" s="1149">
        <v>225</v>
      </c>
      <c r="G62" s="1149">
        <v>306</v>
      </c>
      <c r="H62" s="1149">
        <v>284</v>
      </c>
      <c r="I62" s="1149">
        <v>183</v>
      </c>
      <c r="J62" s="1168">
        <v>88</v>
      </c>
      <c r="K62" s="1164">
        <f t="shared" si="2"/>
        <v>29.333333333333332</v>
      </c>
      <c r="L62" s="1122"/>
    </row>
    <row r="63" spans="1:12" ht="24.75" customHeight="1" hidden="1">
      <c r="A63" s="1212" t="s">
        <v>550</v>
      </c>
      <c r="B63" s="1232" t="s">
        <v>132</v>
      </c>
      <c r="C63" s="255" t="s">
        <v>176</v>
      </c>
      <c r="D63" s="1233" t="s">
        <v>177</v>
      </c>
      <c r="E63" s="1215" t="e">
        <f>E64</f>
        <v>#REF!</v>
      </c>
      <c r="F63" s="1149">
        <f>F64</f>
        <v>0</v>
      </c>
      <c r="G63" s="1149">
        <f>G64</f>
        <v>0</v>
      </c>
      <c r="H63" s="1149">
        <f>H64</f>
        <v>0</v>
      </c>
      <c r="I63" s="1149">
        <f>I64</f>
        <v>0</v>
      </c>
      <c r="J63" s="1177"/>
      <c r="K63" s="1163" t="e">
        <f t="shared" si="2"/>
        <v>#REF!</v>
      </c>
      <c r="L63" s="1122"/>
    </row>
    <row r="64" spans="1:12" s="47" customFormat="1" ht="51.75" customHeight="1" hidden="1">
      <c r="A64" s="1239" t="s">
        <v>388</v>
      </c>
      <c r="B64" s="1261" t="s">
        <v>133</v>
      </c>
      <c r="C64" s="254" t="s">
        <v>178</v>
      </c>
      <c r="D64" s="1235" t="s">
        <v>264</v>
      </c>
      <c r="E64" s="1236" t="e">
        <f>#REF!</f>
        <v>#REF!</v>
      </c>
      <c r="F64" s="1143"/>
      <c r="G64" s="1143"/>
      <c r="H64" s="1143"/>
      <c r="I64" s="1143"/>
      <c r="J64" s="1139"/>
      <c r="K64" s="1163" t="e">
        <f t="shared" si="2"/>
        <v>#REF!</v>
      </c>
      <c r="L64" s="1123"/>
    </row>
    <row r="65" spans="1:12" s="47" customFormat="1" ht="54" customHeight="1">
      <c r="A65" s="1227" t="s">
        <v>550</v>
      </c>
      <c r="B65" s="1262" t="s">
        <v>132</v>
      </c>
      <c r="C65" s="1227" t="s">
        <v>1033</v>
      </c>
      <c r="D65" s="1520" t="s">
        <v>886</v>
      </c>
      <c r="E65" s="1264">
        <f>E66</f>
        <v>80</v>
      </c>
      <c r="F65" s="1143"/>
      <c r="G65" s="1143"/>
      <c r="H65" s="1143"/>
      <c r="I65" s="1143"/>
      <c r="J65" s="1184">
        <f>J66</f>
        <v>0</v>
      </c>
      <c r="K65" s="1161">
        <f t="shared" si="2"/>
        <v>0</v>
      </c>
      <c r="L65" s="1123"/>
    </row>
    <row r="66" spans="1:12" s="47" customFormat="1" ht="64.5" customHeight="1">
      <c r="A66" s="1234" t="s">
        <v>159</v>
      </c>
      <c r="B66" s="1234" t="s">
        <v>892</v>
      </c>
      <c r="C66" s="1234" t="s">
        <v>1034</v>
      </c>
      <c r="D66" s="1521" t="s">
        <v>1035</v>
      </c>
      <c r="E66" s="1265">
        <v>80</v>
      </c>
      <c r="F66" s="1143"/>
      <c r="G66" s="1143"/>
      <c r="H66" s="1143"/>
      <c r="I66" s="1143"/>
      <c r="J66" s="1140"/>
      <c r="K66" s="1164">
        <f t="shared" si="2"/>
        <v>0</v>
      </c>
      <c r="L66" s="1123"/>
    </row>
    <row r="67" spans="1:12" ht="27" customHeight="1">
      <c r="A67" s="1212" t="s">
        <v>12</v>
      </c>
      <c r="B67" s="1232" t="s">
        <v>132</v>
      </c>
      <c r="C67" s="255" t="s">
        <v>181</v>
      </c>
      <c r="D67" s="1233" t="s">
        <v>245</v>
      </c>
      <c r="E67" s="1215">
        <f aca="true" t="shared" si="10" ref="E67:J67">E68</f>
        <v>1300</v>
      </c>
      <c r="F67" s="1150">
        <f t="shared" si="10"/>
        <v>34</v>
      </c>
      <c r="G67" s="1150">
        <f t="shared" si="10"/>
        <v>531</v>
      </c>
      <c r="H67" s="1150">
        <f t="shared" si="10"/>
        <v>772</v>
      </c>
      <c r="I67" s="1150">
        <f t="shared" si="10"/>
        <v>451.2</v>
      </c>
      <c r="J67" s="1168">
        <f t="shared" si="10"/>
        <v>1225.5</v>
      </c>
      <c r="K67" s="1161">
        <f t="shared" si="2"/>
        <v>94.26923076923077</v>
      </c>
      <c r="L67" s="1122"/>
    </row>
    <row r="68" spans="1:12" ht="53.25" customHeight="1">
      <c r="A68" s="1234" t="s">
        <v>13</v>
      </c>
      <c r="B68" s="1234" t="s">
        <v>132</v>
      </c>
      <c r="C68" s="254" t="s">
        <v>287</v>
      </c>
      <c r="D68" s="1235" t="s">
        <v>874</v>
      </c>
      <c r="E68" s="1236">
        <f aca="true" t="shared" si="11" ref="E68:J68">SUM(E69:E73)</f>
        <v>1300</v>
      </c>
      <c r="F68" s="1266">
        <f t="shared" si="11"/>
        <v>34</v>
      </c>
      <c r="G68" s="1266">
        <f t="shared" si="11"/>
        <v>531</v>
      </c>
      <c r="H68" s="1266">
        <f t="shared" si="11"/>
        <v>772</v>
      </c>
      <c r="I68" s="1266">
        <f t="shared" si="11"/>
        <v>451.2</v>
      </c>
      <c r="J68" s="1236">
        <f t="shared" si="11"/>
        <v>1225.5</v>
      </c>
      <c r="K68" s="1164">
        <f t="shared" si="2"/>
        <v>94.26923076923077</v>
      </c>
      <c r="L68" s="1122"/>
    </row>
    <row r="69" spans="1:12" ht="50.25" customHeight="1">
      <c r="A69" s="1229" t="s">
        <v>159</v>
      </c>
      <c r="B69" s="1229" t="s">
        <v>15</v>
      </c>
      <c r="C69" s="260" t="s">
        <v>270</v>
      </c>
      <c r="D69" s="1267" t="s">
        <v>704</v>
      </c>
      <c r="E69" s="1223">
        <v>500</v>
      </c>
      <c r="F69" s="1268">
        <v>23</v>
      </c>
      <c r="G69" s="1268">
        <v>500</v>
      </c>
      <c r="H69" s="1268">
        <v>760</v>
      </c>
      <c r="I69" s="1268">
        <v>450</v>
      </c>
      <c r="J69" s="1182">
        <v>1100</v>
      </c>
      <c r="K69" s="1164">
        <f t="shared" si="2"/>
        <v>220.00000000000003</v>
      </c>
      <c r="L69" s="1122"/>
    </row>
    <row r="70" spans="1:12" ht="50.25" customHeight="1">
      <c r="A70" s="1229" t="s">
        <v>160</v>
      </c>
      <c r="B70" s="1229" t="s">
        <v>48</v>
      </c>
      <c r="C70" s="260" t="s">
        <v>270</v>
      </c>
      <c r="D70" s="1267" t="s">
        <v>704</v>
      </c>
      <c r="E70" s="1223">
        <v>160</v>
      </c>
      <c r="F70" s="1268"/>
      <c r="G70" s="1268"/>
      <c r="H70" s="1268"/>
      <c r="I70" s="1268"/>
      <c r="J70" s="1182">
        <v>4.5</v>
      </c>
      <c r="K70" s="1164">
        <f t="shared" si="2"/>
        <v>2.8125</v>
      </c>
      <c r="L70" s="1122"/>
    </row>
    <row r="71" spans="1:12" ht="48.75" customHeight="1">
      <c r="A71" s="1229" t="s">
        <v>165</v>
      </c>
      <c r="B71" s="1229" t="s">
        <v>49</v>
      </c>
      <c r="C71" s="260" t="s">
        <v>270</v>
      </c>
      <c r="D71" s="1267" t="s">
        <v>704</v>
      </c>
      <c r="E71" s="1223">
        <v>200</v>
      </c>
      <c r="F71" s="1268"/>
      <c r="G71" s="1268"/>
      <c r="H71" s="1268"/>
      <c r="I71" s="1268"/>
      <c r="J71" s="1182">
        <v>60</v>
      </c>
      <c r="K71" s="1164">
        <f t="shared" si="2"/>
        <v>30</v>
      </c>
      <c r="L71" s="1122"/>
    </row>
    <row r="72" spans="1:12" ht="50.25" customHeight="1">
      <c r="A72" s="1229" t="s">
        <v>166</v>
      </c>
      <c r="B72" s="1229" t="s">
        <v>610</v>
      </c>
      <c r="C72" s="260" t="s">
        <v>270</v>
      </c>
      <c r="D72" s="1267" t="s">
        <v>704</v>
      </c>
      <c r="E72" s="1223">
        <v>400</v>
      </c>
      <c r="F72" s="1268"/>
      <c r="G72" s="1268"/>
      <c r="H72" s="1268"/>
      <c r="I72" s="1268"/>
      <c r="J72" s="1182">
        <v>53</v>
      </c>
      <c r="K72" s="1164">
        <f t="shared" si="2"/>
        <v>13.25</v>
      </c>
      <c r="L72" s="1122"/>
    </row>
    <row r="73" spans="1:12" ht="51.75" customHeight="1">
      <c r="A73" s="1229" t="s">
        <v>166</v>
      </c>
      <c r="B73" s="1229" t="s">
        <v>610</v>
      </c>
      <c r="C73" s="260" t="s">
        <v>272</v>
      </c>
      <c r="D73" s="1267" t="s">
        <v>705</v>
      </c>
      <c r="E73" s="1223">
        <v>40</v>
      </c>
      <c r="F73" s="1268">
        <v>11</v>
      </c>
      <c r="G73" s="1268">
        <v>31</v>
      </c>
      <c r="H73" s="1268">
        <v>12</v>
      </c>
      <c r="I73" s="1268">
        <v>1.2</v>
      </c>
      <c r="J73" s="1182">
        <v>8</v>
      </c>
      <c r="K73" s="1164">
        <f t="shared" si="2"/>
        <v>20</v>
      </c>
      <c r="L73" s="1122"/>
    </row>
    <row r="74" spans="1:12" ht="19.5" customHeight="1" hidden="1" thickBot="1">
      <c r="A74" s="1269" t="s">
        <v>259</v>
      </c>
      <c r="B74" s="1244" t="s">
        <v>132</v>
      </c>
      <c r="C74" s="256" t="s">
        <v>608</v>
      </c>
      <c r="D74" s="1245" t="s">
        <v>609</v>
      </c>
      <c r="E74" s="1270" t="e">
        <f>E75+E77</f>
        <v>#REF!</v>
      </c>
      <c r="F74" s="1271" t="e">
        <f>F77</f>
        <v>#REF!</v>
      </c>
      <c r="G74" s="1271" t="e">
        <f>G77</f>
        <v>#REF!</v>
      </c>
      <c r="H74" s="1271" t="e">
        <f>H77</f>
        <v>#REF!</v>
      </c>
      <c r="I74" s="1271" t="e">
        <f>I77</f>
        <v>#REF!</v>
      </c>
      <c r="J74" s="1177"/>
      <c r="K74" s="1163" t="e">
        <f t="shared" si="2"/>
        <v>#REF!</v>
      </c>
      <c r="L74" s="1122"/>
    </row>
    <row r="75" spans="1:12" ht="15.75" customHeight="1" hidden="1">
      <c r="A75" s="1212" t="s">
        <v>512</v>
      </c>
      <c r="B75" s="1238" t="s">
        <v>450</v>
      </c>
      <c r="C75" s="257" t="s">
        <v>476</v>
      </c>
      <c r="D75" s="1249" t="s">
        <v>477</v>
      </c>
      <c r="E75" s="1250" t="e">
        <f>E76</f>
        <v>#REF!</v>
      </c>
      <c r="F75" s="1146">
        <f>F76</f>
        <v>0</v>
      </c>
      <c r="G75" s="1146">
        <f>G76</f>
        <v>0</v>
      </c>
      <c r="H75" s="1146">
        <f>H76</f>
        <v>0</v>
      </c>
      <c r="I75" s="1146">
        <f>I76</f>
        <v>0</v>
      </c>
      <c r="J75" s="1177"/>
      <c r="K75" s="1163" t="e">
        <f t="shared" si="2"/>
        <v>#REF!</v>
      </c>
      <c r="L75" s="1122"/>
    </row>
    <row r="76" spans="1:12" ht="40.5" customHeight="1" hidden="1">
      <c r="A76" s="1239" t="s">
        <v>71</v>
      </c>
      <c r="B76" s="1239" t="s">
        <v>450</v>
      </c>
      <c r="C76" s="258" t="s">
        <v>478</v>
      </c>
      <c r="D76" s="1251" t="s">
        <v>507</v>
      </c>
      <c r="E76" s="1252" t="e">
        <f>#REF!</f>
        <v>#REF!</v>
      </c>
      <c r="F76" s="1144">
        <v>0</v>
      </c>
      <c r="G76" s="1144">
        <v>0</v>
      </c>
      <c r="H76" s="1144">
        <v>0</v>
      </c>
      <c r="I76" s="1144">
        <v>0</v>
      </c>
      <c r="J76" s="1177"/>
      <c r="K76" s="1163" t="e">
        <f t="shared" si="2"/>
        <v>#REF!</v>
      </c>
      <c r="L76" s="1122"/>
    </row>
    <row r="77" spans="1:12" ht="15" customHeight="1" hidden="1">
      <c r="A77" s="1212" t="s">
        <v>551</v>
      </c>
      <c r="B77" s="1232" t="s">
        <v>132</v>
      </c>
      <c r="C77" s="255" t="s">
        <v>606</v>
      </c>
      <c r="D77" s="1233" t="s">
        <v>607</v>
      </c>
      <c r="E77" s="1230">
        <f>E78</f>
        <v>0</v>
      </c>
      <c r="F77" s="1151" t="e">
        <f>#REF!</f>
        <v>#REF!</v>
      </c>
      <c r="G77" s="1151" t="e">
        <f>#REF!</f>
        <v>#REF!</v>
      </c>
      <c r="H77" s="1151" t="e">
        <f>#REF!</f>
        <v>#REF!</v>
      </c>
      <c r="I77" s="1151" t="e">
        <f>#REF!</f>
        <v>#REF!</v>
      </c>
      <c r="J77" s="1177"/>
      <c r="K77" s="1163" t="e">
        <f t="shared" si="2"/>
        <v>#DIV/0!</v>
      </c>
      <c r="L77" s="1122"/>
    </row>
    <row r="78" spans="1:12" ht="27" customHeight="1" hidden="1" thickBot="1">
      <c r="A78" s="1221" t="s">
        <v>6</v>
      </c>
      <c r="B78" s="1234" t="s">
        <v>450</v>
      </c>
      <c r="C78" s="254" t="s">
        <v>289</v>
      </c>
      <c r="D78" s="1235" t="s">
        <v>292</v>
      </c>
      <c r="E78" s="1236">
        <v>0</v>
      </c>
      <c r="F78" s="1152" t="e">
        <f>#REF!</f>
        <v>#REF!</v>
      </c>
      <c r="G78" s="1152" t="e">
        <f>#REF!</f>
        <v>#REF!</v>
      </c>
      <c r="H78" s="1152" t="e">
        <f>#REF!</f>
        <v>#REF!</v>
      </c>
      <c r="I78" s="1152" t="e">
        <f>#REF!</f>
        <v>#REF!</v>
      </c>
      <c r="J78" s="1177"/>
      <c r="K78" s="1163" t="e">
        <f t="shared" si="2"/>
        <v>#DIV/0!</v>
      </c>
      <c r="L78" s="1122"/>
    </row>
    <row r="79" spans="1:12" ht="23.25" customHeight="1" hidden="1" thickBot="1">
      <c r="A79" s="1244" t="s">
        <v>309</v>
      </c>
      <c r="B79" s="1272" t="s">
        <v>132</v>
      </c>
      <c r="C79" s="256" t="s">
        <v>597</v>
      </c>
      <c r="D79" s="1245" t="s">
        <v>283</v>
      </c>
      <c r="E79" s="1270"/>
      <c r="F79" s="1271">
        <f aca="true" t="shared" si="12" ref="F79:I80">F80</f>
        <v>0</v>
      </c>
      <c r="G79" s="1271">
        <f t="shared" si="12"/>
        <v>0</v>
      </c>
      <c r="H79" s="1271">
        <f t="shared" si="12"/>
        <v>0</v>
      </c>
      <c r="I79" s="1271">
        <f t="shared" si="12"/>
        <v>0</v>
      </c>
      <c r="J79" s="1177"/>
      <c r="K79" s="1163" t="e">
        <f t="shared" si="2"/>
        <v>#DIV/0!</v>
      </c>
      <c r="L79" s="1122"/>
    </row>
    <row r="80" spans="1:12" ht="39" customHeight="1" hidden="1">
      <c r="A80" s="1248" t="s">
        <v>73</v>
      </c>
      <c r="B80" s="1273" t="s">
        <v>450</v>
      </c>
      <c r="C80" s="255" t="s">
        <v>284</v>
      </c>
      <c r="D80" s="1233" t="s">
        <v>285</v>
      </c>
      <c r="E80" s="1230"/>
      <c r="F80" s="1151">
        <f t="shared" si="12"/>
        <v>0</v>
      </c>
      <c r="G80" s="1151">
        <f t="shared" si="12"/>
        <v>0</v>
      </c>
      <c r="H80" s="1151">
        <f t="shared" si="12"/>
        <v>0</v>
      </c>
      <c r="I80" s="1151">
        <f t="shared" si="12"/>
        <v>0</v>
      </c>
      <c r="J80" s="1177"/>
      <c r="K80" s="1163" t="e">
        <f t="shared" si="2"/>
        <v>#DIV/0!</v>
      </c>
      <c r="L80" s="1122"/>
    </row>
    <row r="81" spans="1:12" ht="52.5" customHeight="1" hidden="1" thickBot="1">
      <c r="A81" s="1239" t="s">
        <v>74</v>
      </c>
      <c r="B81" s="1221" t="s">
        <v>450</v>
      </c>
      <c r="C81" s="254" t="s">
        <v>413</v>
      </c>
      <c r="D81" s="1235" t="s">
        <v>286</v>
      </c>
      <c r="E81" s="1236"/>
      <c r="F81" s="1274">
        <v>0</v>
      </c>
      <c r="G81" s="1274">
        <v>0</v>
      </c>
      <c r="H81" s="1274">
        <v>0</v>
      </c>
      <c r="I81" s="1274">
        <v>0</v>
      </c>
      <c r="J81" s="1177"/>
      <c r="K81" s="1163" t="e">
        <f t="shared" si="2"/>
        <v>#DIV/0!</v>
      </c>
      <c r="L81" s="1122"/>
    </row>
    <row r="82" spans="1:12" ht="20.25" customHeight="1">
      <c r="A82" s="1275" t="s">
        <v>466</v>
      </c>
      <c r="B82" s="1200" t="s">
        <v>132</v>
      </c>
      <c r="C82" s="1202" t="s">
        <v>458</v>
      </c>
      <c r="D82" s="1202" t="s">
        <v>246</v>
      </c>
      <c r="E82" s="1153">
        <f>E83</f>
        <v>16770.3</v>
      </c>
      <c r="F82" s="1276">
        <f aca="true" t="shared" si="13" ref="E82:J82">F83</f>
        <v>2178.2</v>
      </c>
      <c r="G82" s="1276">
        <f t="shared" si="13"/>
        <v>3707.1</v>
      </c>
      <c r="H82" s="1276">
        <f t="shared" si="13"/>
        <v>5722.2</v>
      </c>
      <c r="I82" s="1276">
        <f t="shared" si="13"/>
        <v>2222.3</v>
      </c>
      <c r="J82" s="1153">
        <f t="shared" si="13"/>
        <v>4161</v>
      </c>
      <c r="K82" s="1189">
        <f t="shared" si="2"/>
        <v>24.811720720559563</v>
      </c>
      <c r="L82" s="1122"/>
    </row>
    <row r="83" spans="1:12" ht="24.75" customHeight="1">
      <c r="A83" s="1277" t="s">
        <v>84</v>
      </c>
      <c r="B83" s="1278" t="s">
        <v>130</v>
      </c>
      <c r="C83" s="1209" t="s">
        <v>459</v>
      </c>
      <c r="D83" s="1210" t="s">
        <v>293</v>
      </c>
      <c r="E83" s="1256">
        <f>E87</f>
        <v>16770.3</v>
      </c>
      <c r="F83" s="1154">
        <f aca="true" t="shared" si="14" ref="E83:J83">F84+F87</f>
        <v>2178.2</v>
      </c>
      <c r="G83" s="1154">
        <f t="shared" si="14"/>
        <v>3707.1</v>
      </c>
      <c r="H83" s="1154">
        <f t="shared" si="14"/>
        <v>5722.2</v>
      </c>
      <c r="I83" s="1154">
        <f t="shared" si="14"/>
        <v>2222.3</v>
      </c>
      <c r="J83" s="1256">
        <f t="shared" si="14"/>
        <v>4161</v>
      </c>
      <c r="K83" s="1192">
        <f t="shared" si="2"/>
        <v>24.811720720559563</v>
      </c>
      <c r="L83" s="1122"/>
    </row>
    <row r="84" spans="1:12" ht="24.75" customHeight="1" hidden="1">
      <c r="A84" s="1207" t="s">
        <v>213</v>
      </c>
      <c r="B84" s="1237" t="s">
        <v>132</v>
      </c>
      <c r="C84" s="1279" t="s">
        <v>319</v>
      </c>
      <c r="D84" s="1260" t="s">
        <v>320</v>
      </c>
      <c r="E84" s="1256" t="e">
        <f>E85</f>
        <v>#REF!</v>
      </c>
      <c r="F84" s="1154">
        <f aca="true" t="shared" si="15" ref="F84:I85">F85</f>
        <v>0</v>
      </c>
      <c r="G84" s="1154">
        <f t="shared" si="15"/>
        <v>1500</v>
      </c>
      <c r="H84" s="1154">
        <f t="shared" si="15"/>
        <v>3500</v>
      </c>
      <c r="I84" s="1154">
        <f t="shared" si="15"/>
        <v>0</v>
      </c>
      <c r="J84" s="1178"/>
      <c r="K84" s="1192" t="e">
        <f aca="true" t="shared" si="16" ref="K84:K98">J84/E84*100</f>
        <v>#REF!</v>
      </c>
      <c r="L84" s="1122"/>
    </row>
    <row r="85" spans="1:12" ht="15.75" customHeight="1" hidden="1">
      <c r="A85" s="1280" t="s">
        <v>214</v>
      </c>
      <c r="B85" s="1281" t="s">
        <v>132</v>
      </c>
      <c r="C85" s="1282" t="s">
        <v>315</v>
      </c>
      <c r="D85" s="1283" t="s">
        <v>316</v>
      </c>
      <c r="E85" s="1284" t="e">
        <f>E86</f>
        <v>#REF!</v>
      </c>
      <c r="F85" s="1155">
        <f t="shared" si="15"/>
        <v>0</v>
      </c>
      <c r="G85" s="1155">
        <f t="shared" si="15"/>
        <v>1500</v>
      </c>
      <c r="H85" s="1155">
        <f t="shared" si="15"/>
        <v>3500</v>
      </c>
      <c r="I85" s="1155">
        <f t="shared" si="15"/>
        <v>0</v>
      </c>
      <c r="J85" s="1178"/>
      <c r="K85" s="1192" t="e">
        <f t="shared" si="16"/>
        <v>#REF!</v>
      </c>
      <c r="L85" s="1122"/>
    </row>
    <row r="86" spans="1:12" ht="37.5" customHeight="1" hidden="1">
      <c r="A86" s="1280" t="s">
        <v>215</v>
      </c>
      <c r="B86" s="1285" t="s">
        <v>450</v>
      </c>
      <c r="C86" s="1286" t="s">
        <v>317</v>
      </c>
      <c r="D86" s="1287" t="s">
        <v>318</v>
      </c>
      <c r="E86" s="1288" t="e">
        <f>#REF!</f>
        <v>#REF!</v>
      </c>
      <c r="F86" s="1156">
        <v>0</v>
      </c>
      <c r="G86" s="1156">
        <v>1500</v>
      </c>
      <c r="H86" s="1156">
        <v>3500</v>
      </c>
      <c r="I86" s="1156">
        <v>0</v>
      </c>
      <c r="J86" s="1178"/>
      <c r="K86" s="1192" t="e">
        <f t="shared" si="16"/>
        <v>#REF!</v>
      </c>
      <c r="L86" s="1122"/>
    </row>
    <row r="87" spans="1:12" ht="27" customHeight="1">
      <c r="A87" s="1207" t="s">
        <v>419</v>
      </c>
      <c r="B87" s="1237" t="s">
        <v>132</v>
      </c>
      <c r="C87" s="1289" t="s">
        <v>294</v>
      </c>
      <c r="D87" s="1260" t="s">
        <v>295</v>
      </c>
      <c r="E87" s="1256">
        <f>E88+E92</f>
        <v>16770.3</v>
      </c>
      <c r="F87" s="1154">
        <f aca="true" t="shared" si="17" ref="E87:J87">F88+F92</f>
        <v>2178.2</v>
      </c>
      <c r="G87" s="1154">
        <f t="shared" si="17"/>
        <v>2207.1</v>
      </c>
      <c r="H87" s="1154">
        <f t="shared" si="17"/>
        <v>2222.2</v>
      </c>
      <c r="I87" s="1154">
        <f t="shared" si="17"/>
        <v>2222.3</v>
      </c>
      <c r="J87" s="1256">
        <f t="shared" si="17"/>
        <v>4161</v>
      </c>
      <c r="K87" s="1192">
        <f t="shared" si="16"/>
        <v>24.811720720559563</v>
      </c>
      <c r="L87" s="1122"/>
    </row>
    <row r="88" spans="1:12" ht="27.75" customHeight="1">
      <c r="A88" s="1290" t="s">
        <v>156</v>
      </c>
      <c r="B88" s="1291" t="s">
        <v>132</v>
      </c>
      <c r="C88" s="1292" t="s">
        <v>296</v>
      </c>
      <c r="D88" s="1293" t="s">
        <v>423</v>
      </c>
      <c r="E88" s="1294">
        <f aca="true" t="shared" si="18" ref="E88:J88">E89</f>
        <v>4027</v>
      </c>
      <c r="F88" s="1295">
        <f t="shared" si="18"/>
        <v>435.6</v>
      </c>
      <c r="G88" s="1295">
        <f t="shared" si="18"/>
        <v>419.4</v>
      </c>
      <c r="H88" s="1295">
        <f t="shared" si="18"/>
        <v>419.5</v>
      </c>
      <c r="I88" s="1295">
        <f t="shared" si="18"/>
        <v>419.5</v>
      </c>
      <c r="J88" s="1157">
        <f t="shared" si="18"/>
        <v>975.1</v>
      </c>
      <c r="K88" s="1186">
        <f t="shared" si="16"/>
        <v>24.214055127886766</v>
      </c>
      <c r="L88" s="1122"/>
    </row>
    <row r="89" spans="1:12" ht="56.25" customHeight="1">
      <c r="A89" s="1217" t="s">
        <v>157</v>
      </c>
      <c r="B89" s="527" t="s">
        <v>132</v>
      </c>
      <c r="C89" s="261" t="s">
        <v>418</v>
      </c>
      <c r="D89" s="1296" t="s">
        <v>875</v>
      </c>
      <c r="E89" s="1250">
        <f aca="true" t="shared" si="19" ref="E89:J89">SUM(E90:E91)</f>
        <v>4027</v>
      </c>
      <c r="F89" s="1258">
        <f t="shared" si="19"/>
        <v>435.6</v>
      </c>
      <c r="G89" s="1258">
        <f t="shared" si="19"/>
        <v>419.4</v>
      </c>
      <c r="H89" s="1258">
        <f t="shared" si="19"/>
        <v>419.5</v>
      </c>
      <c r="I89" s="1258">
        <f t="shared" si="19"/>
        <v>419.5</v>
      </c>
      <c r="J89" s="1250">
        <f t="shared" si="19"/>
        <v>975.1</v>
      </c>
      <c r="K89" s="1162">
        <f t="shared" si="16"/>
        <v>24.214055127886766</v>
      </c>
      <c r="L89" s="1122"/>
    </row>
    <row r="90" spans="1:12" ht="67.5" customHeight="1">
      <c r="A90" s="1221" t="s">
        <v>159</v>
      </c>
      <c r="B90" s="1221" t="s">
        <v>450</v>
      </c>
      <c r="C90" s="262" t="s">
        <v>612</v>
      </c>
      <c r="D90" s="1235" t="s">
        <v>32</v>
      </c>
      <c r="E90" s="1297">
        <v>4021</v>
      </c>
      <c r="F90" s="1158">
        <v>435.6</v>
      </c>
      <c r="G90" s="1158">
        <v>419.4</v>
      </c>
      <c r="H90" s="1158">
        <v>419.5</v>
      </c>
      <c r="I90" s="1158">
        <v>419.5</v>
      </c>
      <c r="J90" s="1185">
        <v>975.1</v>
      </c>
      <c r="K90" s="1165">
        <f t="shared" si="16"/>
        <v>24.25018652076598</v>
      </c>
      <c r="L90" s="1122"/>
    </row>
    <row r="91" spans="1:12" ht="95.25" customHeight="1">
      <c r="A91" s="1221" t="s">
        <v>160</v>
      </c>
      <c r="B91" s="1221" t="s">
        <v>450</v>
      </c>
      <c r="C91" s="262" t="s">
        <v>613</v>
      </c>
      <c r="D91" s="1235" t="s">
        <v>17</v>
      </c>
      <c r="E91" s="1297">
        <v>6</v>
      </c>
      <c r="F91" s="1158"/>
      <c r="G91" s="1158"/>
      <c r="H91" s="1158"/>
      <c r="I91" s="1158"/>
      <c r="J91" s="1170"/>
      <c r="K91" s="1165">
        <f t="shared" si="16"/>
        <v>0</v>
      </c>
      <c r="L91" s="1122"/>
    </row>
    <row r="92" spans="1:12" ht="56.25" customHeight="1">
      <c r="A92" s="1290" t="s">
        <v>312</v>
      </c>
      <c r="B92" s="1298" t="s">
        <v>132</v>
      </c>
      <c r="C92" s="1292" t="s">
        <v>531</v>
      </c>
      <c r="D92" s="1293" t="s">
        <v>417</v>
      </c>
      <c r="E92" s="1186">
        <f aca="true" t="shared" si="20" ref="E92:J92">E93</f>
        <v>12743.3</v>
      </c>
      <c r="F92" s="1299">
        <f t="shared" si="20"/>
        <v>1742.6</v>
      </c>
      <c r="G92" s="1299">
        <f t="shared" si="20"/>
        <v>1787.7</v>
      </c>
      <c r="H92" s="1299">
        <f t="shared" si="20"/>
        <v>1802.7</v>
      </c>
      <c r="I92" s="1299">
        <f t="shared" si="20"/>
        <v>1802.8</v>
      </c>
      <c r="J92" s="1186">
        <f t="shared" si="20"/>
        <v>3185.8999999999996</v>
      </c>
      <c r="K92" s="1186">
        <f t="shared" si="16"/>
        <v>25.00058854456852</v>
      </c>
      <c r="L92" s="1122"/>
    </row>
    <row r="93" spans="1:12" ht="54.75" customHeight="1">
      <c r="A93" s="1217" t="s">
        <v>420</v>
      </c>
      <c r="B93" s="527" t="s">
        <v>132</v>
      </c>
      <c r="C93" s="261" t="s">
        <v>532</v>
      </c>
      <c r="D93" s="1300" t="s">
        <v>877</v>
      </c>
      <c r="E93" s="1250">
        <f>SUM(E94:E95)</f>
        <v>12743.3</v>
      </c>
      <c r="F93" s="1258">
        <f>SUM(F94:F95)</f>
        <v>1742.6</v>
      </c>
      <c r="G93" s="1258">
        <f>SUM(G94:G95)</f>
        <v>1787.7</v>
      </c>
      <c r="H93" s="1258">
        <f>SUM(H94:H95)</f>
        <v>1802.7</v>
      </c>
      <c r="I93" s="1258">
        <f>SUM(I94:I95)</f>
        <v>1802.8</v>
      </c>
      <c r="J93" s="1187">
        <f>J94+J95</f>
        <v>3185.8999999999996</v>
      </c>
      <c r="K93" s="1162">
        <f t="shared" si="16"/>
        <v>25.00058854456852</v>
      </c>
      <c r="L93" s="1122"/>
    </row>
    <row r="94" spans="1:12" ht="37.5" customHeight="1">
      <c r="A94" s="1239" t="s">
        <v>159</v>
      </c>
      <c r="B94" s="351" t="s">
        <v>450</v>
      </c>
      <c r="C94" s="263" t="s">
        <v>347</v>
      </c>
      <c r="D94" s="1222" t="s">
        <v>18</v>
      </c>
      <c r="E94" s="1254">
        <v>9548.5</v>
      </c>
      <c r="F94" s="1160">
        <v>1470</v>
      </c>
      <c r="G94" s="1160">
        <v>1500</v>
      </c>
      <c r="H94" s="1160">
        <v>1515</v>
      </c>
      <c r="I94" s="1160">
        <v>1515</v>
      </c>
      <c r="J94" s="1188">
        <v>2387.2</v>
      </c>
      <c r="K94" s="1165">
        <f t="shared" si="16"/>
        <v>25.000785463685393</v>
      </c>
      <c r="L94" s="1122"/>
    </row>
    <row r="95" spans="1:12" ht="35.25" customHeight="1">
      <c r="A95" s="1239" t="s">
        <v>160</v>
      </c>
      <c r="B95" s="351" t="s">
        <v>450</v>
      </c>
      <c r="C95" s="263" t="s">
        <v>348</v>
      </c>
      <c r="D95" s="1222" t="s">
        <v>416</v>
      </c>
      <c r="E95" s="1254">
        <v>3194.8</v>
      </c>
      <c r="F95" s="1147">
        <v>272.6</v>
      </c>
      <c r="G95" s="1147">
        <v>287.7</v>
      </c>
      <c r="H95" s="1147">
        <v>287.7</v>
      </c>
      <c r="I95" s="1147">
        <v>287.8</v>
      </c>
      <c r="J95" s="1188">
        <v>798.7</v>
      </c>
      <c r="K95" s="1165">
        <f t="shared" si="16"/>
        <v>25</v>
      </c>
      <c r="L95" s="1122"/>
    </row>
    <row r="96" spans="1:12" ht="15.75" customHeight="1" hidden="1">
      <c r="A96" s="1234"/>
      <c r="B96" s="1227"/>
      <c r="C96" s="255"/>
      <c r="D96" s="71"/>
      <c r="E96" s="1301"/>
      <c r="F96" s="1302"/>
      <c r="G96" s="1302"/>
      <c r="H96" s="1302"/>
      <c r="I96" s="1302"/>
      <c r="J96" s="1177"/>
      <c r="K96" s="1163" t="e">
        <f t="shared" si="16"/>
        <v>#DIV/0!</v>
      </c>
      <c r="L96" s="1122"/>
    </row>
    <row r="97" spans="1:12" ht="24.75" customHeight="1" hidden="1" thickBot="1">
      <c r="A97" s="1234"/>
      <c r="B97" s="1234"/>
      <c r="C97" s="254"/>
      <c r="D97" s="1222"/>
      <c r="E97" s="1236"/>
      <c r="F97" s="1274"/>
      <c r="G97" s="1274"/>
      <c r="H97" s="1274"/>
      <c r="I97" s="1274"/>
      <c r="J97" s="1177"/>
      <c r="K97" s="1163" t="e">
        <f t="shared" si="16"/>
        <v>#DIV/0!</v>
      </c>
      <c r="L97" s="1122"/>
    </row>
    <row r="98" spans="1:12" ht="17.25">
      <c r="A98" s="1303"/>
      <c r="B98" s="1303"/>
      <c r="C98" s="1304"/>
      <c r="D98" s="1305" t="s">
        <v>321</v>
      </c>
      <c r="E98" s="1306">
        <f aca="true" t="shared" si="21" ref="E98:J98">E19+E82</f>
        <v>130000</v>
      </c>
      <c r="F98" s="1306" t="e">
        <f t="shared" si="21"/>
        <v>#REF!</v>
      </c>
      <c r="G98" s="1306" t="e">
        <f t="shared" si="21"/>
        <v>#REF!</v>
      </c>
      <c r="H98" s="1306" t="e">
        <f t="shared" si="21"/>
        <v>#REF!</v>
      </c>
      <c r="I98" s="1306" t="e">
        <f t="shared" si="21"/>
        <v>#REF!</v>
      </c>
      <c r="J98" s="1306">
        <f t="shared" si="21"/>
        <v>23093.8</v>
      </c>
      <c r="K98" s="1193">
        <f t="shared" si="16"/>
        <v>17.764461538461536</v>
      </c>
      <c r="L98" s="1122"/>
    </row>
    <row r="99" spans="1:12" ht="15.75" customHeight="1" hidden="1" thickBot="1">
      <c r="A99" s="83"/>
      <c r="B99" s="84"/>
      <c r="C99" s="1090"/>
      <c r="D99" s="141" t="s">
        <v>322</v>
      </c>
      <c r="E99" s="1171" t="e">
        <f>#REF!</f>
        <v>#REF!</v>
      </c>
      <c r="F99" s="146" t="e">
        <f>Источники!#REF!</f>
        <v>#REF!</v>
      </c>
      <c r="G99" s="143" t="e">
        <f>Источники!#REF!</f>
        <v>#REF!</v>
      </c>
      <c r="H99" s="143" t="e">
        <f>Источники!#REF!</f>
        <v>#REF!</v>
      </c>
      <c r="I99" s="1120" t="e">
        <f>Источники!#REF!</f>
        <v>#REF!</v>
      </c>
      <c r="J99" s="1179"/>
      <c r="K99" s="1167"/>
      <c r="L99" s="1122"/>
    </row>
    <row r="100" spans="1:12" ht="15.75" customHeight="1" hidden="1" thickBot="1">
      <c r="A100" s="54"/>
      <c r="B100" s="33"/>
      <c r="C100" s="33"/>
      <c r="D100" s="142" t="s">
        <v>570</v>
      </c>
      <c r="E100" s="1172" t="e">
        <f>E98+E99</f>
        <v>#REF!</v>
      </c>
      <c r="F100" s="144" t="e">
        <f>#REF!</f>
        <v>#REF!</v>
      </c>
      <c r="G100" s="145" t="e">
        <f>#REF!</f>
        <v>#REF!</v>
      </c>
      <c r="H100" s="145" t="e">
        <f>#REF!</f>
        <v>#REF!</v>
      </c>
      <c r="I100" s="1121" t="e">
        <f>#REF!</f>
        <v>#REF!</v>
      </c>
      <c r="J100" s="1179"/>
      <c r="K100" s="1167"/>
      <c r="L100" s="1122"/>
    </row>
    <row r="101" spans="1:12" ht="15">
      <c r="A101" s="16"/>
      <c r="B101" s="16"/>
      <c r="C101" s="16"/>
      <c r="J101" s="1179"/>
      <c r="K101" s="1167"/>
      <c r="L101" s="1122"/>
    </row>
    <row r="102" spans="1:4" ht="15" hidden="1">
      <c r="A102" s="34"/>
      <c r="B102" s="34"/>
      <c r="C102" s="34"/>
      <c r="D102" s="226" t="e">
        <f>#REF!</f>
        <v>#REF!</v>
      </c>
    </row>
  </sheetData>
  <sheetProtection/>
  <mergeCells count="25">
    <mergeCell ref="D7:E7"/>
    <mergeCell ref="D1:E1"/>
    <mergeCell ref="D3:E3"/>
    <mergeCell ref="D4:E4"/>
    <mergeCell ref="D12:E12"/>
    <mergeCell ref="D13:E13"/>
    <mergeCell ref="B17:C17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tabSelected="1" view="pageBreakPreview" zoomScaleSheetLayoutView="100" zoomScalePageLayoutView="0" workbookViewId="0" topLeftCell="B124">
      <selection activeCell="I166" sqref="I166"/>
    </sheetView>
  </sheetViews>
  <sheetFormatPr defaultColWidth="9.00390625" defaultRowHeight="12.75"/>
  <cols>
    <col min="1" max="1" width="7.625" style="0" hidden="1" customWidth="1"/>
    <col min="2" max="2" width="6.50390625" style="761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476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1.625" style="1450" customWidth="1"/>
    <col min="16" max="16" width="12.625" style="1450" customWidth="1"/>
  </cols>
  <sheetData>
    <row r="1" spans="2:13" ht="17.25">
      <c r="B1" s="1517" t="s">
        <v>1014</v>
      </c>
      <c r="C1" s="1517"/>
      <c r="D1" s="1517"/>
      <c r="E1" s="1517"/>
      <c r="F1" s="1517"/>
      <c r="G1" s="1517"/>
      <c r="H1" s="1517"/>
      <c r="I1" s="1517"/>
      <c r="J1" s="17"/>
      <c r="K1" s="17"/>
      <c r="L1" s="17"/>
      <c r="M1" s="17"/>
    </row>
    <row r="2" spans="1:13" ht="17.25" customHeight="1">
      <c r="A2" s="88"/>
      <c r="B2" s="1366" t="s">
        <v>1030</v>
      </c>
      <c r="C2" s="1366"/>
      <c r="D2" s="1366"/>
      <c r="E2" s="1366"/>
      <c r="F2" s="1366"/>
      <c r="G2" s="1366"/>
      <c r="H2" s="1366"/>
      <c r="I2" s="1366"/>
      <c r="J2" s="88"/>
      <c r="K2" s="88"/>
      <c r="L2" s="88"/>
      <c r="M2" s="88"/>
    </row>
    <row r="3" spans="1:13" ht="15.75" customHeight="1">
      <c r="A3" s="88"/>
      <c r="B3" s="1371" t="s">
        <v>1031</v>
      </c>
      <c r="C3" s="1371"/>
      <c r="D3" s="1371"/>
      <c r="E3" s="1371"/>
      <c r="F3" s="1371"/>
      <c r="G3" s="1371"/>
      <c r="H3" s="1371"/>
      <c r="I3" s="1371"/>
      <c r="J3" s="88"/>
      <c r="K3" s="88"/>
      <c r="L3" s="88"/>
      <c r="M3" s="88"/>
    </row>
    <row r="4" spans="1:16" ht="12.75" customHeight="1" thickBot="1">
      <c r="A4" s="88"/>
      <c r="B4" s="88"/>
      <c r="C4" s="1380"/>
      <c r="D4" s="1380"/>
      <c r="E4" s="1380"/>
      <c r="F4" s="1380"/>
      <c r="G4" s="1380"/>
      <c r="H4" s="1380"/>
      <c r="I4" s="1380"/>
      <c r="J4" s="1138"/>
      <c r="K4" s="1138"/>
      <c r="L4" s="1138"/>
      <c r="M4" s="1138"/>
      <c r="P4" s="1516" t="s">
        <v>187</v>
      </c>
    </row>
    <row r="5" spans="1:16" ht="93" thickBot="1">
      <c r="A5" s="52" t="s">
        <v>80</v>
      </c>
      <c r="B5" s="1448" t="s">
        <v>591</v>
      </c>
      <c r="C5" s="1448" t="s">
        <v>188</v>
      </c>
      <c r="D5" s="1448" t="s">
        <v>359</v>
      </c>
      <c r="E5" s="1448" t="s">
        <v>200</v>
      </c>
      <c r="F5" s="1448" t="s">
        <v>198</v>
      </c>
      <c r="G5" s="1448" t="s">
        <v>82</v>
      </c>
      <c r="H5" s="1448" t="s">
        <v>199</v>
      </c>
      <c r="I5" s="1455" t="s">
        <v>1012</v>
      </c>
      <c r="J5" s="409" t="s">
        <v>572</v>
      </c>
      <c r="K5" s="409" t="s">
        <v>573</v>
      </c>
      <c r="L5" s="409" t="s">
        <v>561</v>
      </c>
      <c r="M5" s="409" t="s">
        <v>562</v>
      </c>
      <c r="N5" s="1449"/>
      <c r="O5" s="1451" t="s">
        <v>1007</v>
      </c>
      <c r="P5" s="1451" t="s">
        <v>1008</v>
      </c>
    </row>
    <row r="6" spans="1:16" ht="12.75">
      <c r="A6" s="55">
        <v>1</v>
      </c>
      <c r="B6" s="1035" t="s">
        <v>517</v>
      </c>
      <c r="C6" s="1035">
        <v>2</v>
      </c>
      <c r="D6" s="1035" t="s">
        <v>387</v>
      </c>
      <c r="E6" s="1035" t="s">
        <v>472</v>
      </c>
      <c r="F6" s="1035" t="s">
        <v>258</v>
      </c>
      <c r="G6" s="1035" t="s">
        <v>259</v>
      </c>
      <c r="H6" s="1035" t="s">
        <v>259</v>
      </c>
      <c r="I6" s="1482">
        <v>7</v>
      </c>
      <c r="J6" s="1482">
        <v>7</v>
      </c>
      <c r="K6" s="1482">
        <v>7</v>
      </c>
      <c r="L6" s="1482">
        <v>7</v>
      </c>
      <c r="M6" s="1482">
        <v>7</v>
      </c>
      <c r="N6" s="1482">
        <v>7</v>
      </c>
      <c r="O6" s="1482">
        <v>8</v>
      </c>
      <c r="P6" s="1482">
        <v>9</v>
      </c>
    </row>
    <row r="7" spans="1:16" ht="18" customHeight="1" hidden="1" thickBot="1">
      <c r="A7" s="55"/>
      <c r="B7" s="1308"/>
      <c r="C7" s="1309" t="e">
        <f>#REF!</f>
        <v>#REF!</v>
      </c>
      <c r="D7" s="1309" t="e">
        <f>#REF!</f>
        <v>#REF!</v>
      </c>
      <c r="E7" s="1309"/>
      <c r="F7" s="1309"/>
      <c r="G7" s="1309"/>
      <c r="H7" s="1309"/>
      <c r="I7" s="1456" t="e">
        <f>I8</f>
        <v>#REF!</v>
      </c>
      <c r="J7" s="224"/>
      <c r="K7" s="224"/>
      <c r="L7" s="224"/>
      <c r="M7" s="224"/>
      <c r="N7" s="56"/>
      <c r="O7" s="1452"/>
      <c r="P7" s="1452"/>
    </row>
    <row r="8" spans="1:16" ht="18" customHeight="1" hidden="1" thickBot="1">
      <c r="A8" s="55"/>
      <c r="B8" s="1310" t="s">
        <v>517</v>
      </c>
      <c r="C8" s="1311" t="e">
        <f>#REF!</f>
        <v>#REF!</v>
      </c>
      <c r="D8" s="1311" t="e">
        <f>#REF!</f>
        <v>#REF!</v>
      </c>
      <c r="E8" s="1310" t="s">
        <v>412</v>
      </c>
      <c r="F8" s="1311"/>
      <c r="G8" s="1311"/>
      <c r="H8" s="1311"/>
      <c r="I8" s="1457" t="e">
        <f>I9+I12</f>
        <v>#REF!</v>
      </c>
      <c r="J8" s="224"/>
      <c r="K8" s="224"/>
      <c r="L8" s="224"/>
      <c r="M8" s="224"/>
      <c r="N8" s="56"/>
      <c r="O8" s="1452"/>
      <c r="P8" s="1452"/>
    </row>
    <row r="9" spans="1:16" ht="24" hidden="1" thickBot="1">
      <c r="A9" s="98" t="s">
        <v>465</v>
      </c>
      <c r="B9" s="1066" t="s">
        <v>213</v>
      </c>
      <c r="C9" s="1312" t="e">
        <f>#REF!</f>
        <v>#REF!</v>
      </c>
      <c r="D9" s="1063" t="e">
        <f>#REF!</f>
        <v>#REF!</v>
      </c>
      <c r="E9" s="1066" t="s">
        <v>412</v>
      </c>
      <c r="F9" s="1063" t="e">
        <f>#REF!</f>
        <v>#REF!</v>
      </c>
      <c r="G9" s="1063"/>
      <c r="H9" s="1063"/>
      <c r="I9" s="1458" t="e">
        <f>SUM(I10:I11)</f>
        <v>#REF!</v>
      </c>
      <c r="J9" s="128"/>
      <c r="K9" s="128"/>
      <c r="L9" s="128"/>
      <c r="M9" s="128"/>
      <c r="N9" s="56"/>
      <c r="O9" s="1452"/>
      <c r="P9" s="1452"/>
    </row>
    <row r="10" spans="1:16" ht="15" hidden="1">
      <c r="A10" s="1070"/>
      <c r="B10" s="1065" t="e">
        <f>#REF!</f>
        <v>#REF!</v>
      </c>
      <c r="C10" s="1313" t="e">
        <f>#REF!</f>
        <v>#REF!</v>
      </c>
      <c r="D10" s="1061" t="e">
        <f>#REF!</f>
        <v>#REF!</v>
      </c>
      <c r="E10" s="1065" t="s">
        <v>412</v>
      </c>
      <c r="F10" s="1061" t="e">
        <f>#REF!</f>
        <v>#REF!</v>
      </c>
      <c r="G10" s="1061" t="e">
        <f>#REF!</f>
        <v>#REF!</v>
      </c>
      <c r="H10" s="1061"/>
      <c r="I10" s="1459" t="e">
        <f>#REF!</f>
        <v>#REF!</v>
      </c>
      <c r="J10" s="128"/>
      <c r="K10" s="128"/>
      <c r="L10" s="128"/>
      <c r="M10" s="128"/>
      <c r="N10" s="56"/>
      <c r="O10" s="1452"/>
      <c r="P10" s="1452"/>
    </row>
    <row r="11" spans="1:16" ht="16.5" customHeight="1" hidden="1">
      <c r="A11" s="1070"/>
      <c r="B11" s="1065" t="e">
        <f>#REF!</f>
        <v>#REF!</v>
      </c>
      <c r="C11" s="1130" t="e">
        <f>#REF!</f>
        <v>#REF!</v>
      </c>
      <c r="D11" s="1061" t="e">
        <f>#REF!</f>
        <v>#REF!</v>
      </c>
      <c r="E11" s="1065" t="s">
        <v>412</v>
      </c>
      <c r="F11" s="1061" t="e">
        <f>#REF!</f>
        <v>#REF!</v>
      </c>
      <c r="G11" s="1061" t="e">
        <f>#REF!</f>
        <v>#REF!</v>
      </c>
      <c r="H11" s="1061"/>
      <c r="I11" s="1459" t="e">
        <f>#REF!</f>
        <v>#REF!</v>
      </c>
      <c r="J11" s="128"/>
      <c r="K11" s="128"/>
      <c r="L11" s="128"/>
      <c r="M11" s="128"/>
      <c r="N11" s="56"/>
      <c r="O11" s="1452"/>
      <c r="P11" s="1452"/>
    </row>
    <row r="12" spans="1:16" ht="23.25" customHeight="1" hidden="1">
      <c r="A12" s="1070"/>
      <c r="B12" s="1066" t="e">
        <f>#REF!</f>
        <v>#REF!</v>
      </c>
      <c r="C12" s="1312" t="e">
        <f>#REF!</f>
        <v>#REF!</v>
      </c>
      <c r="D12" s="1063" t="e">
        <f>#REF!</f>
        <v>#REF!</v>
      </c>
      <c r="E12" s="1066" t="s">
        <v>412</v>
      </c>
      <c r="F12" s="1063" t="e">
        <f>#REF!</f>
        <v>#REF!</v>
      </c>
      <c r="G12" s="1063"/>
      <c r="H12" s="1063"/>
      <c r="I12" s="1458" t="e">
        <f>I13</f>
        <v>#REF!</v>
      </c>
      <c r="J12" s="128"/>
      <c r="K12" s="128"/>
      <c r="L12" s="128"/>
      <c r="M12" s="128"/>
      <c r="N12" s="56"/>
      <c r="O12" s="1452"/>
      <c r="P12" s="1452"/>
    </row>
    <row r="13" spans="1:16" ht="15.75" customHeight="1" hidden="1" thickBot="1">
      <c r="A13" s="1070"/>
      <c r="B13" s="1065" t="e">
        <f>#REF!</f>
        <v>#REF!</v>
      </c>
      <c r="C13" s="1130" t="e">
        <f>#REF!</f>
        <v>#REF!</v>
      </c>
      <c r="D13" s="1061" t="e">
        <f>#REF!</f>
        <v>#REF!</v>
      </c>
      <c r="E13" s="1065" t="s">
        <v>412</v>
      </c>
      <c r="F13" s="1061" t="e">
        <f>#REF!</f>
        <v>#REF!</v>
      </c>
      <c r="G13" s="1061" t="e">
        <f>#REF!</f>
        <v>#REF!</v>
      </c>
      <c r="H13" s="1061"/>
      <c r="I13" s="1459" t="e">
        <f>#REF!</f>
        <v>#REF!</v>
      </c>
      <c r="J13" s="128"/>
      <c r="K13" s="128"/>
      <c r="L13" s="128"/>
      <c r="M13" s="128"/>
      <c r="N13" s="56"/>
      <c r="O13" s="1452"/>
      <c r="P13" s="1452"/>
    </row>
    <row r="14" spans="1:16" ht="15" hidden="1">
      <c r="A14" s="1070"/>
      <c r="B14" s="1071"/>
      <c r="C14" s="1314"/>
      <c r="D14" s="1071"/>
      <c r="E14" s="1071"/>
      <c r="F14" s="1071"/>
      <c r="G14" s="1071"/>
      <c r="H14" s="1071"/>
      <c r="I14" s="1460"/>
      <c r="J14" s="128"/>
      <c r="K14" s="128"/>
      <c r="L14" s="128"/>
      <c r="M14" s="128"/>
      <c r="N14" s="56"/>
      <c r="O14" s="1452"/>
      <c r="P14" s="1452"/>
    </row>
    <row r="15" spans="1:16" ht="15" hidden="1">
      <c r="A15" s="1070"/>
      <c r="B15" s="1071"/>
      <c r="C15" s="1314"/>
      <c r="D15" s="1071"/>
      <c r="E15" s="1071"/>
      <c r="F15" s="1071"/>
      <c r="G15" s="1071"/>
      <c r="H15" s="1071"/>
      <c r="I15" s="1460"/>
      <c r="J15" s="128"/>
      <c r="K15" s="128"/>
      <c r="L15" s="128"/>
      <c r="M15" s="128"/>
      <c r="N15" s="56"/>
      <c r="O15" s="1452"/>
      <c r="P15" s="1452"/>
    </row>
    <row r="16" spans="1:16" ht="40.5" customHeight="1" hidden="1" thickBot="1">
      <c r="A16" s="99" t="s">
        <v>84</v>
      </c>
      <c r="B16" s="1071"/>
      <c r="C16" s="1314"/>
      <c r="D16" s="1071"/>
      <c r="E16" s="1071"/>
      <c r="F16" s="1071"/>
      <c r="G16" s="1071"/>
      <c r="H16" s="1071"/>
      <c r="I16" s="1460"/>
      <c r="J16" s="154"/>
      <c r="K16" s="154"/>
      <c r="L16" s="154"/>
      <c r="M16" s="154"/>
      <c r="N16" s="56"/>
      <c r="O16" s="1452"/>
      <c r="P16" s="1452"/>
    </row>
    <row r="17" spans="1:16" ht="23.25" customHeight="1">
      <c r="A17" s="99"/>
      <c r="B17" s="1484"/>
      <c r="C17" s="1485" t="s">
        <v>66</v>
      </c>
      <c r="D17" s="1486" t="s">
        <v>67</v>
      </c>
      <c r="E17" s="1486"/>
      <c r="F17" s="1486"/>
      <c r="G17" s="1486"/>
      <c r="H17" s="1486"/>
      <c r="I17" s="1487">
        <f>I19+I27</f>
        <v>4230</v>
      </c>
      <c r="J17" s="1487">
        <f aca="true" t="shared" si="0" ref="J17:O17">J19+J27</f>
        <v>339.9</v>
      </c>
      <c r="K17" s="1487">
        <f t="shared" si="0"/>
        <v>339.8</v>
      </c>
      <c r="L17" s="1487">
        <f t="shared" si="0"/>
        <v>339.8</v>
      </c>
      <c r="M17" s="1487">
        <f t="shared" si="0"/>
        <v>339.7</v>
      </c>
      <c r="N17" s="1487">
        <f t="shared" si="0"/>
        <v>0</v>
      </c>
      <c r="O17" s="1487">
        <f t="shared" si="0"/>
        <v>945</v>
      </c>
      <c r="P17" s="1488">
        <f>O17/I17*100</f>
        <v>22.340425531914892</v>
      </c>
    </row>
    <row r="18" spans="1:16" ht="14.25" customHeight="1" hidden="1" thickBot="1">
      <c r="A18" s="99"/>
      <c r="B18" s="1315" t="s">
        <v>465</v>
      </c>
      <c r="C18" s="1126" t="s">
        <v>83</v>
      </c>
      <c r="D18" s="1072" t="s">
        <v>67</v>
      </c>
      <c r="E18" s="1072" t="s">
        <v>372</v>
      </c>
      <c r="F18" s="1072"/>
      <c r="G18" s="1072"/>
      <c r="H18" s="1072"/>
      <c r="I18" s="1461">
        <f>I27+I19</f>
        <v>4230</v>
      </c>
      <c r="J18" s="1461">
        <f aca="true" t="shared" si="1" ref="J18:O18">J27+J19</f>
        <v>339.9</v>
      </c>
      <c r="K18" s="1461">
        <f t="shared" si="1"/>
        <v>339.8</v>
      </c>
      <c r="L18" s="1461">
        <f t="shared" si="1"/>
        <v>339.8</v>
      </c>
      <c r="M18" s="1461">
        <f t="shared" si="1"/>
        <v>339.7</v>
      </c>
      <c r="N18" s="1461">
        <f t="shared" si="1"/>
        <v>0</v>
      </c>
      <c r="O18" s="1461">
        <f t="shared" si="1"/>
        <v>945</v>
      </c>
      <c r="P18" s="1477">
        <f aca="true" t="shared" si="2" ref="P18:P81">O18/I18*100</f>
        <v>22.340425531914892</v>
      </c>
    </row>
    <row r="19" spans="1:16" ht="39" customHeight="1">
      <c r="A19" s="99"/>
      <c r="B19" s="1503" t="s">
        <v>517</v>
      </c>
      <c r="C19" s="1507" t="s">
        <v>113</v>
      </c>
      <c r="D19" s="1502" t="s">
        <v>67</v>
      </c>
      <c r="E19" s="1502" t="s">
        <v>371</v>
      </c>
      <c r="F19" s="1502"/>
      <c r="G19" s="1502"/>
      <c r="H19" s="1502"/>
      <c r="I19" s="1505">
        <f>I20</f>
        <v>1250.6</v>
      </c>
      <c r="J19" s="1505">
        <f aca="true" t="shared" si="3" ref="J19:O20">J20</f>
        <v>164.7</v>
      </c>
      <c r="K19" s="1505">
        <f t="shared" si="3"/>
        <v>164.8</v>
      </c>
      <c r="L19" s="1505">
        <f t="shared" si="3"/>
        <v>164.7</v>
      </c>
      <c r="M19" s="1505">
        <f t="shared" si="3"/>
        <v>164.7</v>
      </c>
      <c r="N19" s="1505">
        <f t="shared" si="3"/>
        <v>0</v>
      </c>
      <c r="O19" s="1505">
        <f t="shared" si="3"/>
        <v>373.8</v>
      </c>
      <c r="P19" s="1499">
        <f t="shared" si="2"/>
        <v>29.889652966576048</v>
      </c>
    </row>
    <row r="20" spans="1:16" ht="14.25" customHeight="1">
      <c r="A20" s="100" t="s">
        <v>213</v>
      </c>
      <c r="B20" s="707" t="s">
        <v>213</v>
      </c>
      <c r="C20" s="1128" t="s">
        <v>1036</v>
      </c>
      <c r="D20" s="714" t="s">
        <v>67</v>
      </c>
      <c r="E20" s="714" t="s">
        <v>371</v>
      </c>
      <c r="F20" s="707" t="s">
        <v>907</v>
      </c>
      <c r="G20" s="714"/>
      <c r="H20" s="714"/>
      <c r="I20" s="1462">
        <f>I21</f>
        <v>1250.6</v>
      </c>
      <c r="J20" s="1462">
        <f t="shared" si="3"/>
        <v>164.7</v>
      </c>
      <c r="K20" s="1462">
        <f t="shared" si="3"/>
        <v>164.8</v>
      </c>
      <c r="L20" s="1462">
        <f t="shared" si="3"/>
        <v>164.7</v>
      </c>
      <c r="M20" s="1462">
        <f t="shared" si="3"/>
        <v>164.7</v>
      </c>
      <c r="N20" s="1462">
        <f t="shared" si="3"/>
        <v>0</v>
      </c>
      <c r="O20" s="1462">
        <f t="shared" si="3"/>
        <v>373.8</v>
      </c>
      <c r="P20" s="1483">
        <f t="shared" si="2"/>
        <v>29.889652966576048</v>
      </c>
    </row>
    <row r="21" spans="1:16" ht="46.5" customHeight="1">
      <c r="A21" s="101" t="s">
        <v>156</v>
      </c>
      <c r="B21" s="1059" t="s">
        <v>156</v>
      </c>
      <c r="C21" s="1129" t="s">
        <v>843</v>
      </c>
      <c r="D21" s="716" t="s">
        <v>67</v>
      </c>
      <c r="E21" s="716" t="s">
        <v>371</v>
      </c>
      <c r="F21" s="1073" t="s">
        <v>907</v>
      </c>
      <c r="G21" s="716">
        <v>100</v>
      </c>
      <c r="H21" s="716"/>
      <c r="I21" s="1463">
        <v>1250.6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453">
        <v>373.8</v>
      </c>
      <c r="P21" s="1453">
        <f t="shared" si="2"/>
        <v>29.889652966576048</v>
      </c>
    </row>
    <row r="22" spans="1:16" ht="24" customHeight="1" hidden="1">
      <c r="A22" s="102" t="s">
        <v>157</v>
      </c>
      <c r="B22" s="1091"/>
      <c r="C22" s="1128" t="s">
        <v>208</v>
      </c>
      <c r="D22" s="714"/>
      <c r="E22" s="717" t="s">
        <v>244</v>
      </c>
      <c r="F22" s="717" t="s">
        <v>85</v>
      </c>
      <c r="G22" s="717" t="s">
        <v>536</v>
      </c>
      <c r="H22" s="717" t="s">
        <v>209</v>
      </c>
      <c r="I22" s="1464"/>
      <c r="J22" s="140"/>
      <c r="K22" s="140"/>
      <c r="L22" s="140"/>
      <c r="M22" s="140"/>
      <c r="N22" s="56"/>
      <c r="O22" s="1452"/>
      <c r="P22" s="1452" t="e">
        <f t="shared" si="2"/>
        <v>#DIV/0!</v>
      </c>
    </row>
    <row r="23" spans="1:16" ht="12.75" customHeight="1" hidden="1">
      <c r="A23" s="103" t="s">
        <v>158</v>
      </c>
      <c r="B23" s="1059"/>
      <c r="C23" s="1132" t="s">
        <v>224</v>
      </c>
      <c r="D23" s="718"/>
      <c r="E23" s="718" t="s">
        <v>244</v>
      </c>
      <c r="F23" s="718" t="s">
        <v>85</v>
      </c>
      <c r="G23" s="718" t="s">
        <v>536</v>
      </c>
      <c r="H23" s="718" t="s">
        <v>212</v>
      </c>
      <c r="I23" s="1464"/>
      <c r="J23" s="140"/>
      <c r="K23" s="140"/>
      <c r="L23" s="140"/>
      <c r="M23" s="140"/>
      <c r="N23" s="56"/>
      <c r="O23" s="1452"/>
      <c r="P23" s="1452" t="e">
        <f t="shared" si="2"/>
        <v>#DIV/0!</v>
      </c>
    </row>
    <row r="24" spans="1:16" ht="12.75" customHeight="1" hidden="1">
      <c r="A24" s="103" t="s">
        <v>159</v>
      </c>
      <c r="B24" s="1059"/>
      <c r="C24" s="1133" t="s">
        <v>86</v>
      </c>
      <c r="D24" s="719"/>
      <c r="E24" s="719" t="s">
        <v>244</v>
      </c>
      <c r="F24" s="719" t="s">
        <v>85</v>
      </c>
      <c r="G24" s="719" t="s">
        <v>536</v>
      </c>
      <c r="H24" s="719" t="s">
        <v>219</v>
      </c>
      <c r="I24" s="1464"/>
      <c r="J24" s="140"/>
      <c r="K24" s="140"/>
      <c r="L24" s="140"/>
      <c r="M24" s="140"/>
      <c r="N24" s="56"/>
      <c r="O24" s="1452"/>
      <c r="P24" s="1452" t="e">
        <f t="shared" si="2"/>
        <v>#DIV/0!</v>
      </c>
    </row>
    <row r="25" spans="1:16" ht="12.75" hidden="1">
      <c r="A25" s="103" t="s">
        <v>160</v>
      </c>
      <c r="B25" s="1059"/>
      <c r="C25" s="1133" t="s">
        <v>87</v>
      </c>
      <c r="D25" s="719"/>
      <c r="E25" s="719" t="s">
        <v>244</v>
      </c>
      <c r="F25" s="719" t="s">
        <v>85</v>
      </c>
      <c r="G25" s="719" t="s">
        <v>536</v>
      </c>
      <c r="H25" s="719" t="s">
        <v>220</v>
      </c>
      <c r="I25" s="1464"/>
      <c r="J25" s="140"/>
      <c r="K25" s="140"/>
      <c r="L25" s="140"/>
      <c r="M25" s="140"/>
      <c r="N25" s="56"/>
      <c r="O25" s="1452"/>
      <c r="P25" s="1452" t="e">
        <f t="shared" si="2"/>
        <v>#DIV/0!</v>
      </c>
    </row>
    <row r="26" spans="1:16" ht="39" hidden="1">
      <c r="A26" s="99" t="s">
        <v>88</v>
      </c>
      <c r="B26" s="1316"/>
      <c r="C26" s="1317" t="s">
        <v>513</v>
      </c>
      <c r="D26" s="1318"/>
      <c r="E26" s="720" t="s">
        <v>222</v>
      </c>
      <c r="F26" s="720"/>
      <c r="G26" s="720"/>
      <c r="H26" s="720"/>
      <c r="I26" s="1464"/>
      <c r="J26" s="140"/>
      <c r="K26" s="140"/>
      <c r="L26" s="140"/>
      <c r="M26" s="140"/>
      <c r="N26" s="56"/>
      <c r="O26" s="1452"/>
      <c r="P26" s="1452" t="e">
        <f t="shared" si="2"/>
        <v>#DIV/0!</v>
      </c>
    </row>
    <row r="27" spans="1:16" ht="52.5" customHeight="1">
      <c r="A27" s="99"/>
      <c r="B27" s="1088" t="s">
        <v>569</v>
      </c>
      <c r="C27" s="1506" t="s">
        <v>647</v>
      </c>
      <c r="D27" s="1502" t="s">
        <v>67</v>
      </c>
      <c r="E27" s="1502" t="s">
        <v>389</v>
      </c>
      <c r="F27" s="1502"/>
      <c r="G27" s="1502"/>
      <c r="H27" s="1502"/>
      <c r="I27" s="1505">
        <f>I28+I30+I41+I45</f>
        <v>2979.4</v>
      </c>
      <c r="J27" s="1505">
        <f aca="true" t="shared" si="4" ref="J27:O27">J28+J30+J41+J45</f>
        <v>175.2</v>
      </c>
      <c r="K27" s="1505">
        <f t="shared" si="4"/>
        <v>175</v>
      </c>
      <c r="L27" s="1505">
        <f t="shared" si="4"/>
        <v>175.10000000000002</v>
      </c>
      <c r="M27" s="1505">
        <f t="shared" si="4"/>
        <v>175</v>
      </c>
      <c r="N27" s="1505">
        <f t="shared" si="4"/>
        <v>0</v>
      </c>
      <c r="O27" s="1505">
        <f t="shared" si="4"/>
        <v>571.1999999999999</v>
      </c>
      <c r="P27" s="1499">
        <f t="shared" si="2"/>
        <v>19.171645297710945</v>
      </c>
    </row>
    <row r="28" spans="1:16" ht="25.5" customHeight="1">
      <c r="A28" s="100"/>
      <c r="B28" s="707" t="s">
        <v>247</v>
      </c>
      <c r="C28" s="1117" t="s">
        <v>921</v>
      </c>
      <c r="D28" s="722">
        <v>925</v>
      </c>
      <c r="E28" s="1082" t="s">
        <v>389</v>
      </c>
      <c r="F28" s="1082" t="s">
        <v>908</v>
      </c>
      <c r="G28" s="1062"/>
      <c r="H28" s="1060"/>
      <c r="I28" s="1465">
        <f>I29</f>
        <v>1065.4</v>
      </c>
      <c r="J28" s="1465">
        <f aca="true" t="shared" si="5" ref="J28:O28">J29</f>
        <v>138.4</v>
      </c>
      <c r="K28" s="1465">
        <f t="shared" si="5"/>
        <v>138.3</v>
      </c>
      <c r="L28" s="1465">
        <f t="shared" si="5"/>
        <v>138.4</v>
      </c>
      <c r="M28" s="1465">
        <f t="shared" si="5"/>
        <v>138.3</v>
      </c>
      <c r="N28" s="1465">
        <f t="shared" si="5"/>
        <v>0</v>
      </c>
      <c r="O28" s="1465">
        <f t="shared" si="5"/>
        <v>294.4</v>
      </c>
      <c r="P28" s="1483">
        <f t="shared" si="2"/>
        <v>27.632813966585317</v>
      </c>
    </row>
    <row r="29" spans="1:16" ht="47.25" customHeight="1">
      <c r="A29" s="100"/>
      <c r="B29" s="1059" t="s">
        <v>69</v>
      </c>
      <c r="C29" s="1129" t="s">
        <v>843</v>
      </c>
      <c r="D29" s="723">
        <v>925</v>
      </c>
      <c r="E29" s="1083" t="s">
        <v>389</v>
      </c>
      <c r="F29" s="1083" t="s">
        <v>908</v>
      </c>
      <c r="G29" s="723">
        <v>100</v>
      </c>
      <c r="H29" s="1038"/>
      <c r="I29" s="1466">
        <v>1065.4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453">
        <v>294.4</v>
      </c>
      <c r="P29" s="1453">
        <f t="shared" si="2"/>
        <v>27.632813966585317</v>
      </c>
    </row>
    <row r="30" spans="1:16" ht="25.5" customHeight="1">
      <c r="A30" s="101" t="s">
        <v>69</v>
      </c>
      <c r="B30" s="707" t="s">
        <v>171</v>
      </c>
      <c r="C30" s="1117" t="s">
        <v>922</v>
      </c>
      <c r="D30" s="722">
        <v>925</v>
      </c>
      <c r="E30" s="1082" t="s">
        <v>389</v>
      </c>
      <c r="F30" s="1082" t="s">
        <v>925</v>
      </c>
      <c r="G30" s="722"/>
      <c r="H30" s="1060"/>
      <c r="I30" s="1465">
        <f>I36</f>
        <v>280.8</v>
      </c>
      <c r="J30" s="1465">
        <f aca="true" t="shared" si="6" ref="J30:O30">J36</f>
        <v>36.8</v>
      </c>
      <c r="K30" s="1465">
        <f t="shared" si="6"/>
        <v>36.7</v>
      </c>
      <c r="L30" s="1465">
        <f t="shared" si="6"/>
        <v>36.7</v>
      </c>
      <c r="M30" s="1465">
        <f t="shared" si="6"/>
        <v>36.7</v>
      </c>
      <c r="N30" s="1465">
        <f t="shared" si="6"/>
        <v>0</v>
      </c>
      <c r="O30" s="1465">
        <f t="shared" si="6"/>
        <v>70.2</v>
      </c>
      <c r="P30" s="1483">
        <f t="shared" si="2"/>
        <v>25</v>
      </c>
    </row>
    <row r="31" spans="1:16" ht="12.75" hidden="1">
      <c r="A31" s="102" t="s">
        <v>162</v>
      </c>
      <c r="B31" s="1073"/>
      <c r="C31" s="1131" t="s">
        <v>342</v>
      </c>
      <c r="D31" s="511">
        <v>968</v>
      </c>
      <c r="E31" s="1084">
        <v>103</v>
      </c>
      <c r="F31" s="511" t="s">
        <v>40</v>
      </c>
      <c r="G31" s="511">
        <v>500</v>
      </c>
      <c r="H31" s="718" t="s">
        <v>209</v>
      </c>
      <c r="I31" s="1464"/>
      <c r="J31" s="96"/>
      <c r="K31" s="96"/>
      <c r="L31" s="96"/>
      <c r="M31" s="96"/>
      <c r="N31" s="56"/>
      <c r="O31" s="1452"/>
      <c r="P31" s="1452" t="e">
        <f t="shared" si="2"/>
        <v>#DIV/0!</v>
      </c>
    </row>
    <row r="32" spans="1:16" ht="12.75" hidden="1">
      <c r="A32" s="103" t="s">
        <v>164</v>
      </c>
      <c r="B32" s="1059"/>
      <c r="C32" s="1132" t="s">
        <v>224</v>
      </c>
      <c r="D32" s="718"/>
      <c r="E32" s="1079" t="s">
        <v>222</v>
      </c>
      <c r="F32" s="718" t="s">
        <v>85</v>
      </c>
      <c r="G32" s="718" t="s">
        <v>206</v>
      </c>
      <c r="H32" s="718" t="s">
        <v>212</v>
      </c>
      <c r="I32" s="1464"/>
      <c r="J32" s="96"/>
      <c r="K32" s="96"/>
      <c r="L32" s="96"/>
      <c r="M32" s="96"/>
      <c r="N32" s="56"/>
      <c r="O32" s="1452"/>
      <c r="P32" s="1452" t="e">
        <f t="shared" si="2"/>
        <v>#DIV/0!</v>
      </c>
    </row>
    <row r="33" spans="1:16" ht="12.75" hidden="1">
      <c r="A33" s="103" t="s">
        <v>159</v>
      </c>
      <c r="B33" s="1059"/>
      <c r="C33" s="1133" t="s">
        <v>86</v>
      </c>
      <c r="D33" s="719"/>
      <c r="E33" s="1059" t="s">
        <v>222</v>
      </c>
      <c r="F33" s="719" t="s">
        <v>85</v>
      </c>
      <c r="G33" s="719" t="s">
        <v>206</v>
      </c>
      <c r="H33" s="719" t="s">
        <v>219</v>
      </c>
      <c r="I33" s="1464"/>
      <c r="J33" s="96"/>
      <c r="K33" s="96"/>
      <c r="L33" s="96"/>
      <c r="M33" s="96"/>
      <c r="N33" s="56"/>
      <c r="O33" s="1452"/>
      <c r="P33" s="1452" t="e">
        <f t="shared" si="2"/>
        <v>#DIV/0!</v>
      </c>
    </row>
    <row r="34" spans="1:16" ht="12.75" hidden="1">
      <c r="A34" s="103" t="s">
        <v>160</v>
      </c>
      <c r="B34" s="1059"/>
      <c r="C34" s="1133" t="s">
        <v>89</v>
      </c>
      <c r="D34" s="719"/>
      <c r="E34" s="1059" t="s">
        <v>222</v>
      </c>
      <c r="F34" s="719" t="s">
        <v>202</v>
      </c>
      <c r="G34" s="719" t="s">
        <v>206</v>
      </c>
      <c r="H34" s="719" t="s">
        <v>365</v>
      </c>
      <c r="I34" s="1464"/>
      <c r="J34" s="96"/>
      <c r="K34" s="96"/>
      <c r="L34" s="96"/>
      <c r="M34" s="96"/>
      <c r="N34" s="56"/>
      <c r="O34" s="1452"/>
      <c r="P34" s="1452" t="e">
        <f t="shared" si="2"/>
        <v>#DIV/0!</v>
      </c>
    </row>
    <row r="35" spans="1:16" ht="12.75" hidden="1">
      <c r="A35" s="103" t="s">
        <v>165</v>
      </c>
      <c r="B35" s="1059"/>
      <c r="C35" s="1133" t="s">
        <v>87</v>
      </c>
      <c r="D35" s="719"/>
      <c r="E35" s="1059" t="s">
        <v>222</v>
      </c>
      <c r="F35" s="719" t="s">
        <v>85</v>
      </c>
      <c r="G35" s="719" t="s">
        <v>206</v>
      </c>
      <c r="H35" s="719" t="s">
        <v>220</v>
      </c>
      <c r="I35" s="1464"/>
      <c r="J35" s="96"/>
      <c r="K35" s="96"/>
      <c r="L35" s="96"/>
      <c r="M35" s="96"/>
      <c r="N35" s="56"/>
      <c r="O35" s="1452"/>
      <c r="P35" s="1452" t="e">
        <f t="shared" si="2"/>
        <v>#DIV/0!</v>
      </c>
    </row>
    <row r="36" spans="1:16" ht="47.25" customHeight="1">
      <c r="A36" s="101" t="s">
        <v>248</v>
      </c>
      <c r="B36" s="1059" t="s">
        <v>116</v>
      </c>
      <c r="C36" s="1118" t="s">
        <v>843</v>
      </c>
      <c r="D36" s="723">
        <v>925</v>
      </c>
      <c r="E36" s="1083" t="s">
        <v>389</v>
      </c>
      <c r="F36" s="1083" t="s">
        <v>925</v>
      </c>
      <c r="G36" s="723">
        <v>100</v>
      </c>
      <c r="H36" s="1319"/>
      <c r="I36" s="1466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453">
        <v>70.2</v>
      </c>
      <c r="P36" s="1453">
        <f t="shared" si="2"/>
        <v>25</v>
      </c>
    </row>
    <row r="37" spans="1:16" ht="12.75" hidden="1">
      <c r="A37" s="104" t="s">
        <v>163</v>
      </c>
      <c r="B37" s="1091"/>
      <c r="C37" s="1320" t="s">
        <v>208</v>
      </c>
      <c r="D37" s="714"/>
      <c r="E37" s="1085" t="s">
        <v>222</v>
      </c>
      <c r="F37" s="717" t="s">
        <v>85</v>
      </c>
      <c r="G37" s="717" t="s">
        <v>514</v>
      </c>
      <c r="H37" s="717" t="s">
        <v>209</v>
      </c>
      <c r="I37" s="1464"/>
      <c r="J37" s="140"/>
      <c r="K37" s="140"/>
      <c r="L37" s="140"/>
      <c r="M37" s="140"/>
      <c r="N37" s="56"/>
      <c r="O37" s="1452"/>
      <c r="P37" s="1452" t="e">
        <f t="shared" si="2"/>
        <v>#DIV/0!</v>
      </c>
    </row>
    <row r="38" spans="1:16" ht="12.75" hidden="1">
      <c r="A38" s="105" t="s">
        <v>164</v>
      </c>
      <c r="B38" s="1059"/>
      <c r="C38" s="1321" t="s">
        <v>224</v>
      </c>
      <c r="D38" s="724"/>
      <c r="E38" s="1086" t="s">
        <v>222</v>
      </c>
      <c r="F38" s="724" t="s">
        <v>85</v>
      </c>
      <c r="G38" s="724" t="s">
        <v>514</v>
      </c>
      <c r="H38" s="724" t="s">
        <v>212</v>
      </c>
      <c r="I38" s="1464"/>
      <c r="J38" s="140"/>
      <c r="K38" s="140"/>
      <c r="L38" s="140"/>
      <c r="M38" s="140"/>
      <c r="N38" s="56"/>
      <c r="O38" s="1452"/>
      <c r="P38" s="1452" t="e">
        <f t="shared" si="2"/>
        <v>#DIV/0!</v>
      </c>
    </row>
    <row r="39" spans="1:16" ht="12.75" hidden="1">
      <c r="A39" s="106" t="s">
        <v>159</v>
      </c>
      <c r="B39" s="1322"/>
      <c r="C39" s="1133" t="s">
        <v>86</v>
      </c>
      <c r="D39" s="719"/>
      <c r="E39" s="1059" t="s">
        <v>222</v>
      </c>
      <c r="F39" s="719" t="s">
        <v>85</v>
      </c>
      <c r="G39" s="719" t="s">
        <v>514</v>
      </c>
      <c r="H39" s="719" t="s">
        <v>219</v>
      </c>
      <c r="I39" s="1464"/>
      <c r="J39" s="140"/>
      <c r="K39" s="140"/>
      <c r="L39" s="140"/>
      <c r="M39" s="140"/>
      <c r="N39" s="56"/>
      <c r="O39" s="1452"/>
      <c r="P39" s="1452" t="e">
        <f t="shared" si="2"/>
        <v>#DIV/0!</v>
      </c>
    </row>
    <row r="40" spans="1:16" ht="12.75" hidden="1">
      <c r="A40" s="106" t="s">
        <v>165</v>
      </c>
      <c r="B40" s="1322"/>
      <c r="C40" s="1133" t="s">
        <v>90</v>
      </c>
      <c r="D40" s="719"/>
      <c r="E40" s="1059" t="s">
        <v>222</v>
      </c>
      <c r="F40" s="719" t="s">
        <v>85</v>
      </c>
      <c r="G40" s="719" t="s">
        <v>514</v>
      </c>
      <c r="H40" s="719" t="s">
        <v>220</v>
      </c>
      <c r="I40" s="1464"/>
      <c r="J40" s="140"/>
      <c r="K40" s="140"/>
      <c r="L40" s="140"/>
      <c r="M40" s="140"/>
      <c r="N40" s="56"/>
      <c r="O40" s="1452"/>
      <c r="P40" s="1452" t="e">
        <f t="shared" si="2"/>
        <v>#DIV/0!</v>
      </c>
    </row>
    <row r="41" spans="1:16" ht="24.75" customHeight="1">
      <c r="A41" s="107"/>
      <c r="B41" s="707" t="s">
        <v>971</v>
      </c>
      <c r="C41" s="1119" t="s">
        <v>36</v>
      </c>
      <c r="D41" s="721">
        <v>925</v>
      </c>
      <c r="E41" s="1087" t="s">
        <v>389</v>
      </c>
      <c r="F41" s="1087" t="s">
        <v>926</v>
      </c>
      <c r="G41" s="721"/>
      <c r="H41" s="714"/>
      <c r="I41" s="1467">
        <f>SUM(I42:I44)</f>
        <v>1561.2</v>
      </c>
      <c r="J41" s="1467">
        <f aca="true" t="shared" si="7" ref="J41:O41">SUM(J42:J44)</f>
        <v>0</v>
      </c>
      <c r="K41" s="1467">
        <f t="shared" si="7"/>
        <v>0</v>
      </c>
      <c r="L41" s="1467">
        <f t="shared" si="7"/>
        <v>0</v>
      </c>
      <c r="M41" s="1467">
        <f t="shared" si="7"/>
        <v>0</v>
      </c>
      <c r="N41" s="1467">
        <f t="shared" si="7"/>
        <v>0</v>
      </c>
      <c r="O41" s="1467">
        <f t="shared" si="7"/>
        <v>188.6</v>
      </c>
      <c r="P41" s="1483">
        <f t="shared" si="2"/>
        <v>12.080450935178067</v>
      </c>
    </row>
    <row r="42" spans="1:16" ht="48" customHeight="1">
      <c r="A42" s="107"/>
      <c r="B42" s="1323" t="s">
        <v>973</v>
      </c>
      <c r="C42" s="1135" t="s">
        <v>843</v>
      </c>
      <c r="D42" s="723">
        <v>925</v>
      </c>
      <c r="E42" s="1083" t="s">
        <v>389</v>
      </c>
      <c r="F42" s="1083" t="s">
        <v>926</v>
      </c>
      <c r="G42" s="723">
        <v>100</v>
      </c>
      <c r="H42" s="1038"/>
      <c r="I42" s="1466">
        <v>1042</v>
      </c>
      <c r="J42" s="140"/>
      <c r="K42" s="140"/>
      <c r="L42" s="140"/>
      <c r="M42" s="140"/>
      <c r="N42" s="56"/>
      <c r="O42" s="1453">
        <v>165.6</v>
      </c>
      <c r="P42" s="1453">
        <f t="shared" si="2"/>
        <v>15.892514395393473</v>
      </c>
    </row>
    <row r="43" spans="1:16" ht="24.75" customHeight="1">
      <c r="A43" s="107"/>
      <c r="B43" s="1323" t="s">
        <v>974</v>
      </c>
      <c r="C43" s="1118" t="s">
        <v>841</v>
      </c>
      <c r="D43" s="723">
        <v>925</v>
      </c>
      <c r="E43" s="1083" t="s">
        <v>389</v>
      </c>
      <c r="F43" s="1083" t="str">
        <f>F42</f>
        <v>00200 00023</v>
      </c>
      <c r="G43" s="723">
        <v>200</v>
      </c>
      <c r="H43" s="1038"/>
      <c r="I43" s="1466">
        <v>516</v>
      </c>
      <c r="J43" s="140"/>
      <c r="K43" s="140"/>
      <c r="L43" s="140"/>
      <c r="M43" s="140"/>
      <c r="N43" s="56"/>
      <c r="O43" s="1453">
        <v>23</v>
      </c>
      <c r="P43" s="1453">
        <f t="shared" si="2"/>
        <v>4.457364341085271</v>
      </c>
    </row>
    <row r="44" spans="1:16" ht="15.75" customHeight="1">
      <c r="A44" s="107"/>
      <c r="B44" s="1323" t="s">
        <v>975</v>
      </c>
      <c r="C44" s="1118" t="s">
        <v>844</v>
      </c>
      <c r="D44" s="723">
        <v>925</v>
      </c>
      <c r="E44" s="1083" t="s">
        <v>389</v>
      </c>
      <c r="F44" s="1083" t="str">
        <f>F43</f>
        <v>00200 00023</v>
      </c>
      <c r="G44" s="723">
        <v>800</v>
      </c>
      <c r="H44" s="1038"/>
      <c r="I44" s="1466">
        <v>3.2</v>
      </c>
      <c r="J44" s="140"/>
      <c r="K44" s="140"/>
      <c r="L44" s="140"/>
      <c r="M44" s="140"/>
      <c r="N44" s="56"/>
      <c r="O44" s="1453"/>
      <c r="P44" s="1453">
        <f t="shared" si="2"/>
        <v>0</v>
      </c>
    </row>
    <row r="45" spans="1:16" ht="37.5" customHeight="1">
      <c r="A45" s="107"/>
      <c r="B45" s="1316" t="s">
        <v>972</v>
      </c>
      <c r="C45" s="1119" t="s">
        <v>899</v>
      </c>
      <c r="D45" s="721">
        <v>925</v>
      </c>
      <c r="E45" s="1087" t="s">
        <v>389</v>
      </c>
      <c r="F45" s="1087" t="s">
        <v>927</v>
      </c>
      <c r="G45" s="716"/>
      <c r="H45" s="716"/>
      <c r="I45" s="1467">
        <f>I46</f>
        <v>72</v>
      </c>
      <c r="J45" s="1467">
        <f aca="true" t="shared" si="8" ref="J45:O45">J46</f>
        <v>0</v>
      </c>
      <c r="K45" s="1467">
        <f t="shared" si="8"/>
        <v>0</v>
      </c>
      <c r="L45" s="1467">
        <f t="shared" si="8"/>
        <v>0</v>
      </c>
      <c r="M45" s="1467">
        <f t="shared" si="8"/>
        <v>0</v>
      </c>
      <c r="N45" s="1467">
        <f t="shared" si="8"/>
        <v>0</v>
      </c>
      <c r="O45" s="1467">
        <f t="shared" si="8"/>
        <v>18</v>
      </c>
      <c r="P45" s="1483">
        <f t="shared" si="2"/>
        <v>25</v>
      </c>
    </row>
    <row r="46" spans="1:16" ht="15.75" customHeight="1">
      <c r="A46" s="107"/>
      <c r="B46" s="1323" t="s">
        <v>976</v>
      </c>
      <c r="C46" s="1118" t="s">
        <v>844</v>
      </c>
      <c r="D46" s="716">
        <v>925</v>
      </c>
      <c r="E46" s="1073" t="s">
        <v>389</v>
      </c>
      <c r="F46" s="1073" t="s">
        <v>927</v>
      </c>
      <c r="G46" s="716">
        <v>800</v>
      </c>
      <c r="H46" s="716"/>
      <c r="I46" s="1463">
        <v>72</v>
      </c>
      <c r="J46" s="140"/>
      <c r="K46" s="140"/>
      <c r="L46" s="140"/>
      <c r="M46" s="140"/>
      <c r="N46" s="56"/>
      <c r="O46" s="1453">
        <v>18</v>
      </c>
      <c r="P46" s="1453">
        <f t="shared" si="2"/>
        <v>25</v>
      </c>
    </row>
    <row r="47" spans="1:16" ht="18.75" customHeight="1">
      <c r="A47" s="107"/>
      <c r="B47" s="1489"/>
      <c r="C47" s="1490" t="s">
        <v>373</v>
      </c>
      <c r="D47" s="1491" t="s">
        <v>450</v>
      </c>
      <c r="E47" s="1491"/>
      <c r="F47" s="1491"/>
      <c r="G47" s="1491"/>
      <c r="H47" s="1491"/>
      <c r="I47" s="1492">
        <f>I49+I62+I65+I84+I102+I108+I112+I146+I151+I156+I163+I168+I171+I174+I179+I182+I188+I191</f>
        <v>130770</v>
      </c>
      <c r="J47" s="1492" t="e">
        <f aca="true" t="shared" si="9" ref="J47:O47">J49+J62+J65+J84+J102+J108+J112+J146+J151+J156+J163+J168+J171+J174+J179+J182+J188+J191</f>
        <v>#REF!</v>
      </c>
      <c r="K47" s="1492" t="e">
        <f t="shared" si="9"/>
        <v>#REF!</v>
      </c>
      <c r="L47" s="1492" t="e">
        <f t="shared" si="9"/>
        <v>#REF!</v>
      </c>
      <c r="M47" s="1492" t="e">
        <f t="shared" si="9"/>
        <v>#REF!</v>
      </c>
      <c r="N47" s="1492">
        <f t="shared" si="9"/>
        <v>0</v>
      </c>
      <c r="O47" s="1492">
        <f t="shared" si="9"/>
        <v>15482.299999999997</v>
      </c>
      <c r="P47" s="1488">
        <f t="shared" si="2"/>
        <v>11.839336239198591</v>
      </c>
    </row>
    <row r="48" spans="1:16" ht="15.75" customHeight="1" hidden="1" thickBot="1">
      <c r="A48" s="107"/>
      <c r="B48" s="1315" t="s">
        <v>465</v>
      </c>
      <c r="C48" s="1126" t="s">
        <v>83</v>
      </c>
      <c r="D48" s="1072" t="s">
        <v>450</v>
      </c>
      <c r="E48" s="1072" t="s">
        <v>372</v>
      </c>
      <c r="F48" s="1072"/>
      <c r="G48" s="1072"/>
      <c r="H48" s="1072"/>
      <c r="I48" s="1461">
        <f>I49+I62+I65</f>
        <v>37285.9</v>
      </c>
      <c r="J48" s="1461" t="e">
        <f aca="true" t="shared" si="10" ref="J48:O48">J49+J62+J65</f>
        <v>#REF!</v>
      </c>
      <c r="K48" s="1461" t="e">
        <f t="shared" si="10"/>
        <v>#REF!</v>
      </c>
      <c r="L48" s="1461" t="e">
        <f t="shared" si="10"/>
        <v>#REF!</v>
      </c>
      <c r="M48" s="1461" t="e">
        <f t="shared" si="10"/>
        <v>#REF!</v>
      </c>
      <c r="N48" s="1461">
        <f t="shared" si="10"/>
        <v>0</v>
      </c>
      <c r="O48" s="1461">
        <f t="shared" si="10"/>
        <v>7227.499999999999</v>
      </c>
      <c r="P48" s="1452">
        <f t="shared" si="2"/>
        <v>19.384003068183947</v>
      </c>
    </row>
    <row r="49" spans="1:16" ht="67.5" customHeight="1">
      <c r="A49" s="1514"/>
      <c r="B49" s="1503" t="s">
        <v>517</v>
      </c>
      <c r="C49" s="1506" t="s">
        <v>648</v>
      </c>
      <c r="D49" s="1502" t="s">
        <v>450</v>
      </c>
      <c r="E49" s="1502" t="s">
        <v>391</v>
      </c>
      <c r="F49" s="1502"/>
      <c r="G49" s="1502"/>
      <c r="H49" s="1502"/>
      <c r="I49" s="1505">
        <f>I50+I52+I57+I59</f>
        <v>34524.6</v>
      </c>
      <c r="J49" s="1505" t="e">
        <f aca="true" t="shared" si="11" ref="J49:O49">J50+J52+J57+J59</f>
        <v>#REF!</v>
      </c>
      <c r="K49" s="1505" t="e">
        <f t="shared" si="11"/>
        <v>#REF!</v>
      </c>
      <c r="L49" s="1505" t="e">
        <f t="shared" si="11"/>
        <v>#REF!</v>
      </c>
      <c r="M49" s="1505" t="e">
        <f t="shared" si="11"/>
        <v>#REF!</v>
      </c>
      <c r="N49" s="1505">
        <f t="shared" si="11"/>
        <v>0</v>
      </c>
      <c r="O49" s="1505">
        <f t="shared" si="11"/>
        <v>7012.799999999999</v>
      </c>
      <c r="P49" s="1499">
        <f t="shared" si="2"/>
        <v>20.31247284544933</v>
      </c>
    </row>
    <row r="50" spans="1:16" ht="14.25" customHeight="1">
      <c r="A50" s="107"/>
      <c r="B50" s="1316" t="s">
        <v>213</v>
      </c>
      <c r="C50" s="1128" t="s">
        <v>923</v>
      </c>
      <c r="D50" s="714" t="s">
        <v>450</v>
      </c>
      <c r="E50" s="714" t="s">
        <v>391</v>
      </c>
      <c r="F50" s="707" t="s">
        <v>954</v>
      </c>
      <c r="G50" s="1074"/>
      <c r="H50" s="1074"/>
      <c r="I50" s="1467">
        <f>I51</f>
        <v>1317.9</v>
      </c>
      <c r="J50" s="1467">
        <f aca="true" t="shared" si="12" ref="J50:O50">J51</f>
        <v>0</v>
      </c>
      <c r="K50" s="1467">
        <f t="shared" si="12"/>
        <v>0</v>
      </c>
      <c r="L50" s="1467">
        <f t="shared" si="12"/>
        <v>0</v>
      </c>
      <c r="M50" s="1467">
        <f t="shared" si="12"/>
        <v>0</v>
      </c>
      <c r="N50" s="1467">
        <f t="shared" si="12"/>
        <v>0</v>
      </c>
      <c r="O50" s="1467">
        <f t="shared" si="12"/>
        <v>421</v>
      </c>
      <c r="P50" s="1483">
        <f t="shared" si="2"/>
        <v>31.944760603991195</v>
      </c>
    </row>
    <row r="51" spans="1:16" ht="45" customHeight="1">
      <c r="A51" s="107"/>
      <c r="B51" s="1059" t="s">
        <v>156</v>
      </c>
      <c r="C51" s="1129" t="s">
        <v>843</v>
      </c>
      <c r="D51" s="716" t="s">
        <v>450</v>
      </c>
      <c r="E51" s="716" t="s">
        <v>391</v>
      </c>
      <c r="F51" s="1073" t="s">
        <v>954</v>
      </c>
      <c r="G51" s="716">
        <v>100</v>
      </c>
      <c r="H51" s="1074"/>
      <c r="I51" s="1466">
        <v>1317.9</v>
      </c>
      <c r="J51" s="59"/>
      <c r="K51" s="59"/>
      <c r="L51" s="59"/>
      <c r="M51" s="59"/>
      <c r="N51" s="56"/>
      <c r="O51" s="1453">
        <v>421</v>
      </c>
      <c r="P51" s="1453">
        <f t="shared" si="2"/>
        <v>31.944760603991195</v>
      </c>
    </row>
    <row r="52" spans="1:16" ht="26.25" customHeight="1">
      <c r="A52" s="100" t="s">
        <v>203</v>
      </c>
      <c r="B52" s="707" t="s">
        <v>201</v>
      </c>
      <c r="C52" s="1324" t="s">
        <v>924</v>
      </c>
      <c r="D52" s="714" t="s">
        <v>450</v>
      </c>
      <c r="E52" s="714" t="s">
        <v>391</v>
      </c>
      <c r="F52" s="707" t="s">
        <v>955</v>
      </c>
      <c r="G52" s="714"/>
      <c r="H52" s="1325"/>
      <c r="I52" s="1467">
        <f>SUM(I53:I56)</f>
        <v>29179.699999999997</v>
      </c>
      <c r="J52" s="1467">
        <f aca="true" t="shared" si="13" ref="J52:O52">SUM(J53:J56)</f>
        <v>2691.8</v>
      </c>
      <c r="K52" s="1467">
        <f t="shared" si="13"/>
        <v>2768.6</v>
      </c>
      <c r="L52" s="1467">
        <f t="shared" si="13"/>
        <v>4207.1</v>
      </c>
      <c r="M52" s="1467">
        <f t="shared" si="13"/>
        <v>2727.5</v>
      </c>
      <c r="N52" s="1467">
        <f t="shared" si="13"/>
        <v>0</v>
      </c>
      <c r="O52" s="1467">
        <f t="shared" si="13"/>
        <v>5749.4</v>
      </c>
      <c r="P52" s="1483">
        <f t="shared" si="2"/>
        <v>19.703423955695225</v>
      </c>
    </row>
    <row r="53" spans="1:16" ht="47.25" customHeight="1">
      <c r="A53" s="100"/>
      <c r="B53" s="1059" t="s">
        <v>518</v>
      </c>
      <c r="C53" s="1129" t="s">
        <v>843</v>
      </c>
      <c r="D53" s="723">
        <v>968</v>
      </c>
      <c r="E53" s="1083" t="s">
        <v>391</v>
      </c>
      <c r="F53" s="1083" t="s">
        <v>955</v>
      </c>
      <c r="G53" s="723">
        <v>100</v>
      </c>
      <c r="H53" s="1042"/>
      <c r="I53" s="1466">
        <v>20662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453">
        <v>4823.7</v>
      </c>
      <c r="P53" s="1453">
        <f t="shared" si="2"/>
        <v>23.345755493175876</v>
      </c>
    </row>
    <row r="54" spans="1:16" ht="24" customHeight="1">
      <c r="A54" s="100"/>
      <c r="B54" s="1059" t="s">
        <v>853</v>
      </c>
      <c r="C54" s="1118" t="s">
        <v>841</v>
      </c>
      <c r="D54" s="723">
        <v>968</v>
      </c>
      <c r="E54" s="1083" t="s">
        <v>391</v>
      </c>
      <c r="F54" s="1083" t="s">
        <v>955</v>
      </c>
      <c r="G54" s="723">
        <v>200</v>
      </c>
      <c r="H54" s="1042"/>
      <c r="I54" s="1466">
        <v>8487.1</v>
      </c>
      <c r="J54" s="96"/>
      <c r="K54" s="96"/>
      <c r="L54" s="96"/>
      <c r="M54" s="96"/>
      <c r="N54" s="56"/>
      <c r="O54" s="1453">
        <v>925.7</v>
      </c>
      <c r="P54" s="1453">
        <f t="shared" si="2"/>
        <v>10.907141426400067</v>
      </c>
    </row>
    <row r="55" spans="1:16" ht="16.5" customHeight="1" hidden="1">
      <c r="A55" s="100"/>
      <c r="B55" s="1059" t="s">
        <v>869</v>
      </c>
      <c r="C55" s="1118"/>
      <c r="D55" s="723"/>
      <c r="E55" s="1083"/>
      <c r="F55" s="1083"/>
      <c r="G55" s="723"/>
      <c r="H55" s="1042"/>
      <c r="I55" s="1466"/>
      <c r="J55" s="96"/>
      <c r="K55" s="96"/>
      <c r="L55" s="96"/>
      <c r="M55" s="96"/>
      <c r="N55" s="56"/>
      <c r="O55" s="1453"/>
      <c r="P55" s="1452" t="e">
        <f t="shared" si="2"/>
        <v>#DIV/0!</v>
      </c>
    </row>
    <row r="56" spans="1:16" ht="12.75" customHeight="1">
      <c r="A56" s="100"/>
      <c r="B56" s="1059" t="s">
        <v>854</v>
      </c>
      <c r="C56" s="1118" t="s">
        <v>844</v>
      </c>
      <c r="D56" s="723">
        <v>968</v>
      </c>
      <c r="E56" s="1083" t="s">
        <v>391</v>
      </c>
      <c r="F56" s="1083" t="s">
        <v>955</v>
      </c>
      <c r="G56" s="723">
        <v>800</v>
      </c>
      <c r="H56" s="1042"/>
      <c r="I56" s="1466">
        <v>30.6</v>
      </c>
      <c r="J56" s="96"/>
      <c r="K56" s="96"/>
      <c r="L56" s="96"/>
      <c r="M56" s="96"/>
      <c r="N56" s="56"/>
      <c r="O56" s="1453"/>
      <c r="P56" s="1453">
        <f t="shared" si="2"/>
        <v>0</v>
      </c>
    </row>
    <row r="57" spans="1:16" ht="48" customHeight="1">
      <c r="A57" s="100"/>
      <c r="B57" s="707" t="s">
        <v>471</v>
      </c>
      <c r="C57" s="1119" t="s">
        <v>969</v>
      </c>
      <c r="D57" s="721">
        <v>968</v>
      </c>
      <c r="E57" s="1087" t="s">
        <v>391</v>
      </c>
      <c r="F57" s="1087" t="s">
        <v>966</v>
      </c>
      <c r="G57" s="721"/>
      <c r="H57" s="1325"/>
      <c r="I57" s="1467">
        <f>I58</f>
        <v>6</v>
      </c>
      <c r="J57" s="1467" t="e">
        <f aca="true" t="shared" si="14" ref="J57:O57">J58</f>
        <v>#REF!</v>
      </c>
      <c r="K57" s="1467" t="e">
        <f t="shared" si="14"/>
        <v>#REF!</v>
      </c>
      <c r="L57" s="1467" t="e">
        <f t="shared" si="14"/>
        <v>#REF!</v>
      </c>
      <c r="M57" s="1467" t="e">
        <f t="shared" si="14"/>
        <v>#REF!</v>
      </c>
      <c r="N57" s="1467">
        <f t="shared" si="14"/>
        <v>0</v>
      </c>
      <c r="O57" s="1467">
        <f t="shared" si="14"/>
        <v>0</v>
      </c>
      <c r="P57" s="1483">
        <f t="shared" si="2"/>
        <v>0</v>
      </c>
    </row>
    <row r="58" spans="1:16" ht="25.5" customHeight="1">
      <c r="A58" s="101" t="s">
        <v>169</v>
      </c>
      <c r="B58" s="1059" t="s">
        <v>358</v>
      </c>
      <c r="C58" s="1118" t="s">
        <v>841</v>
      </c>
      <c r="D58" s="723">
        <v>968</v>
      </c>
      <c r="E58" s="1083" t="s">
        <v>391</v>
      </c>
      <c r="F58" s="1083" t="s">
        <v>966</v>
      </c>
      <c r="G58" s="723">
        <v>200</v>
      </c>
      <c r="H58" s="1042"/>
      <c r="I58" s="1466">
        <v>6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453"/>
      <c r="P58" s="1453">
        <f t="shared" si="2"/>
        <v>0</v>
      </c>
    </row>
    <row r="59" spans="1:16" ht="33" customHeight="1">
      <c r="A59" s="101"/>
      <c r="B59" s="707" t="s">
        <v>357</v>
      </c>
      <c r="C59" s="1119" t="s">
        <v>968</v>
      </c>
      <c r="D59" s="721">
        <v>968</v>
      </c>
      <c r="E59" s="1087" t="s">
        <v>391</v>
      </c>
      <c r="F59" s="1087" t="s">
        <v>963</v>
      </c>
      <c r="G59" s="721"/>
      <c r="H59" s="1325"/>
      <c r="I59" s="1467">
        <f>SUM(I60:I61)</f>
        <v>4021</v>
      </c>
      <c r="J59" s="1467">
        <f aca="true" t="shared" si="15" ref="J59:O59">SUM(J60:J61)</f>
        <v>0</v>
      </c>
      <c r="K59" s="1467">
        <f t="shared" si="15"/>
        <v>0</v>
      </c>
      <c r="L59" s="1467">
        <f t="shared" si="15"/>
        <v>0</v>
      </c>
      <c r="M59" s="1467">
        <f t="shared" si="15"/>
        <v>0</v>
      </c>
      <c r="N59" s="1467">
        <f t="shared" si="15"/>
        <v>0</v>
      </c>
      <c r="O59" s="1467">
        <f t="shared" si="15"/>
        <v>842.4</v>
      </c>
      <c r="P59" s="1483">
        <f t="shared" si="2"/>
        <v>20.95001243471773</v>
      </c>
    </row>
    <row r="60" spans="1:16" ht="41.25" customHeight="1">
      <c r="A60" s="101"/>
      <c r="B60" s="1059" t="s">
        <v>852</v>
      </c>
      <c r="C60" s="1118" t="s">
        <v>843</v>
      </c>
      <c r="D60" s="723">
        <v>968</v>
      </c>
      <c r="E60" s="1083" t="s">
        <v>391</v>
      </c>
      <c r="F60" s="1083" t="s">
        <v>963</v>
      </c>
      <c r="G60" s="723">
        <v>100</v>
      </c>
      <c r="H60" s="1042"/>
      <c r="I60" s="1466">
        <v>3681.4</v>
      </c>
      <c r="J60" s="93"/>
      <c r="K60" s="93"/>
      <c r="L60" s="93"/>
      <c r="M60" s="93"/>
      <c r="N60" s="56"/>
      <c r="O60" s="1453">
        <v>810.1</v>
      </c>
      <c r="P60" s="1453">
        <f t="shared" si="2"/>
        <v>22.00521540718205</v>
      </c>
    </row>
    <row r="61" spans="1:16" ht="25.5" customHeight="1">
      <c r="A61" s="101"/>
      <c r="B61" s="1059" t="s">
        <v>857</v>
      </c>
      <c r="C61" s="1118" t="s">
        <v>841</v>
      </c>
      <c r="D61" s="723">
        <v>968</v>
      </c>
      <c r="E61" s="1083" t="s">
        <v>391</v>
      </c>
      <c r="F61" s="1083" t="s">
        <v>963</v>
      </c>
      <c r="G61" s="723">
        <v>200</v>
      </c>
      <c r="H61" s="1042"/>
      <c r="I61" s="1466">
        <v>339.6</v>
      </c>
      <c r="J61" s="93"/>
      <c r="K61" s="93"/>
      <c r="L61" s="93"/>
      <c r="M61" s="93"/>
      <c r="N61" s="56"/>
      <c r="O61" s="1453">
        <v>32.3</v>
      </c>
      <c r="P61" s="1453">
        <f t="shared" si="2"/>
        <v>9.511189634864545</v>
      </c>
    </row>
    <row r="62" spans="1:16" ht="12.75">
      <c r="A62" s="104" t="s">
        <v>508</v>
      </c>
      <c r="B62" s="1503" t="s">
        <v>569</v>
      </c>
      <c r="C62" s="1501" t="s">
        <v>19</v>
      </c>
      <c r="D62" s="1502">
        <v>968</v>
      </c>
      <c r="E62" s="1503" t="s">
        <v>860</v>
      </c>
      <c r="F62" s="1503"/>
      <c r="G62" s="1502"/>
      <c r="H62" s="1510"/>
      <c r="I62" s="1505">
        <f>I63</f>
        <v>1894.9</v>
      </c>
      <c r="J62" s="1505">
        <f aca="true" t="shared" si="16" ref="J62:O63">J63</f>
        <v>0</v>
      </c>
      <c r="K62" s="1505">
        <f t="shared" si="16"/>
        <v>0</v>
      </c>
      <c r="L62" s="1505">
        <f t="shared" si="16"/>
        <v>0</v>
      </c>
      <c r="M62" s="1505">
        <f t="shared" si="16"/>
        <v>0</v>
      </c>
      <c r="N62" s="1505">
        <f t="shared" si="16"/>
        <v>0</v>
      </c>
      <c r="O62" s="1505">
        <f t="shared" si="16"/>
        <v>0</v>
      </c>
      <c r="P62" s="1499">
        <f t="shared" si="2"/>
        <v>0</v>
      </c>
    </row>
    <row r="63" spans="1:16" ht="12.75">
      <c r="A63" s="105" t="s">
        <v>346</v>
      </c>
      <c r="B63" s="707" t="s">
        <v>247</v>
      </c>
      <c r="C63" s="1131" t="s">
        <v>20</v>
      </c>
      <c r="D63" s="721">
        <v>968</v>
      </c>
      <c r="E63" s="1087" t="s">
        <v>860</v>
      </c>
      <c r="F63" s="1087" t="s">
        <v>909</v>
      </c>
      <c r="G63" s="721"/>
      <c r="H63" s="1326"/>
      <c r="I63" s="1465">
        <f>I64</f>
        <v>1894.9</v>
      </c>
      <c r="J63" s="1465">
        <f t="shared" si="16"/>
        <v>0</v>
      </c>
      <c r="K63" s="1465">
        <f t="shared" si="16"/>
        <v>0</v>
      </c>
      <c r="L63" s="1465">
        <f t="shared" si="16"/>
        <v>0</v>
      </c>
      <c r="M63" s="1465">
        <f t="shared" si="16"/>
        <v>0</v>
      </c>
      <c r="N63" s="1465">
        <f t="shared" si="16"/>
        <v>0</v>
      </c>
      <c r="O63" s="1465">
        <f t="shared" si="16"/>
        <v>0</v>
      </c>
      <c r="P63" s="1483">
        <f t="shared" si="2"/>
        <v>0</v>
      </c>
    </row>
    <row r="64" spans="1:16" ht="17.25" customHeight="1">
      <c r="A64" s="105" t="s">
        <v>159</v>
      </c>
      <c r="B64" s="1059" t="s">
        <v>161</v>
      </c>
      <c r="C64" s="1118" t="s">
        <v>844</v>
      </c>
      <c r="D64" s="723">
        <v>968</v>
      </c>
      <c r="E64" s="1083" t="s">
        <v>860</v>
      </c>
      <c r="F64" s="1083" t="s">
        <v>909</v>
      </c>
      <c r="G64" s="723">
        <v>800</v>
      </c>
      <c r="H64" s="1319"/>
      <c r="I64" s="1466">
        <v>1894.9</v>
      </c>
      <c r="J64" s="96"/>
      <c r="K64" s="96"/>
      <c r="L64" s="96"/>
      <c r="M64" s="96"/>
      <c r="N64" s="56"/>
      <c r="O64" s="1453"/>
      <c r="P64" s="1453">
        <f t="shared" si="2"/>
        <v>0</v>
      </c>
    </row>
    <row r="65" spans="1:16" ht="12" customHeight="1">
      <c r="A65" s="105"/>
      <c r="B65" s="1503" t="s">
        <v>387</v>
      </c>
      <c r="C65" s="1506" t="s">
        <v>337</v>
      </c>
      <c r="D65" s="1502" t="s">
        <v>450</v>
      </c>
      <c r="E65" s="1502" t="s">
        <v>651</v>
      </c>
      <c r="F65" s="1500"/>
      <c r="G65" s="1504"/>
      <c r="H65" s="1504"/>
      <c r="I65" s="1505">
        <f>I82+I79+I77+I75+I73+I66</f>
        <v>866.4</v>
      </c>
      <c r="J65" s="1505">
        <f aca="true" t="shared" si="17" ref="J65:O65">J82+J79+J77+J75+J73+J66</f>
        <v>0</v>
      </c>
      <c r="K65" s="1505">
        <f t="shared" si="17"/>
        <v>0</v>
      </c>
      <c r="L65" s="1505">
        <f t="shared" si="17"/>
        <v>0</v>
      </c>
      <c r="M65" s="1505">
        <f t="shared" si="17"/>
        <v>0</v>
      </c>
      <c r="N65" s="1505">
        <f t="shared" si="17"/>
        <v>0</v>
      </c>
      <c r="O65" s="1505">
        <f t="shared" si="17"/>
        <v>214.7</v>
      </c>
      <c r="P65" s="1499">
        <f t="shared" si="2"/>
        <v>24.780701754385966</v>
      </c>
    </row>
    <row r="66" spans="1:16" ht="34.5" customHeight="1">
      <c r="A66" s="105"/>
      <c r="B66" s="707" t="s">
        <v>203</v>
      </c>
      <c r="C66" s="1119" t="s">
        <v>901</v>
      </c>
      <c r="D66" s="714" t="s">
        <v>450</v>
      </c>
      <c r="E66" s="714" t="s">
        <v>651</v>
      </c>
      <c r="F66" s="1136" t="s">
        <v>905</v>
      </c>
      <c r="G66" s="714"/>
      <c r="H66" s="729"/>
      <c r="I66" s="1467">
        <f>I67</f>
        <v>208.6</v>
      </c>
      <c r="J66" s="1467">
        <f aca="true" t="shared" si="18" ref="J66:O66">J67</f>
        <v>0</v>
      </c>
      <c r="K66" s="1467">
        <f t="shared" si="18"/>
        <v>0</v>
      </c>
      <c r="L66" s="1467">
        <f t="shared" si="18"/>
        <v>0</v>
      </c>
      <c r="M66" s="1467">
        <f t="shared" si="18"/>
        <v>0</v>
      </c>
      <c r="N66" s="1467">
        <f t="shared" si="18"/>
        <v>0</v>
      </c>
      <c r="O66" s="1467">
        <f t="shared" si="18"/>
        <v>0</v>
      </c>
      <c r="P66" s="1454">
        <f t="shared" si="2"/>
        <v>0</v>
      </c>
    </row>
    <row r="67" spans="1:16" ht="25.5" customHeight="1">
      <c r="A67" s="107"/>
      <c r="B67" s="1059" t="s">
        <v>169</v>
      </c>
      <c r="C67" s="1118" t="s">
        <v>841</v>
      </c>
      <c r="D67" s="716" t="s">
        <v>450</v>
      </c>
      <c r="E67" s="716" t="s">
        <v>651</v>
      </c>
      <c r="F67" s="1073" t="s">
        <v>905</v>
      </c>
      <c r="G67" s="716">
        <v>200</v>
      </c>
      <c r="H67" s="720"/>
      <c r="I67" s="1463">
        <v>208.6</v>
      </c>
      <c r="J67" s="96">
        <v>0</v>
      </c>
      <c r="K67" s="96">
        <v>0</v>
      </c>
      <c r="L67" s="96">
        <v>0</v>
      </c>
      <c r="M67" s="96">
        <v>0</v>
      </c>
      <c r="N67" s="56"/>
      <c r="O67" s="1453"/>
      <c r="P67" s="1453">
        <f t="shared" si="2"/>
        <v>0</v>
      </c>
    </row>
    <row r="68" spans="1:16" ht="57" customHeight="1" hidden="1">
      <c r="A68" s="100" t="s">
        <v>473</v>
      </c>
      <c r="B68" s="707" t="s">
        <v>551</v>
      </c>
      <c r="C68" s="1128" t="s">
        <v>341</v>
      </c>
      <c r="D68" s="714" t="s">
        <v>450</v>
      </c>
      <c r="E68" s="714" t="s">
        <v>651</v>
      </c>
      <c r="F68" s="1136" t="s">
        <v>189</v>
      </c>
      <c r="G68" s="1075"/>
      <c r="H68" s="714"/>
      <c r="I68" s="1467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452"/>
      <c r="P68" s="1452" t="e">
        <f t="shared" si="2"/>
        <v>#REF!</v>
      </c>
    </row>
    <row r="69" spans="1:16" ht="14.25" customHeight="1" hidden="1">
      <c r="A69" s="101" t="s">
        <v>350</v>
      </c>
      <c r="B69" s="1059" t="s">
        <v>388</v>
      </c>
      <c r="C69" s="1129" t="s">
        <v>342</v>
      </c>
      <c r="D69" s="716" t="s">
        <v>450</v>
      </c>
      <c r="E69" s="716" t="s">
        <v>651</v>
      </c>
      <c r="F69" s="1073" t="s">
        <v>189</v>
      </c>
      <c r="G69" s="716" t="s">
        <v>565</v>
      </c>
      <c r="H69" s="716"/>
      <c r="I69" s="1463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452"/>
      <c r="P69" s="1452" t="e">
        <f t="shared" si="2"/>
        <v>#REF!</v>
      </c>
    </row>
    <row r="70" spans="1:16" ht="23.25" customHeight="1" hidden="1">
      <c r="A70" s="100" t="s">
        <v>537</v>
      </c>
      <c r="B70" s="707" t="s">
        <v>556</v>
      </c>
      <c r="C70" s="1327" t="s">
        <v>428</v>
      </c>
      <c r="D70" s="714" t="s">
        <v>450</v>
      </c>
      <c r="E70" s="714" t="s">
        <v>338</v>
      </c>
      <c r="F70" s="1136" t="s">
        <v>376</v>
      </c>
      <c r="G70" s="714"/>
      <c r="H70" s="714"/>
      <c r="I70" s="1467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452"/>
      <c r="P70" s="1452" t="e">
        <f t="shared" si="2"/>
        <v>#DIV/0!</v>
      </c>
    </row>
    <row r="71" spans="1:16" ht="16.5" customHeight="1" hidden="1">
      <c r="A71" s="101" t="s">
        <v>475</v>
      </c>
      <c r="B71" s="1059" t="s">
        <v>117</v>
      </c>
      <c r="C71" s="1129" t="s">
        <v>342</v>
      </c>
      <c r="D71" s="716" t="s">
        <v>450</v>
      </c>
      <c r="E71" s="716" t="s">
        <v>338</v>
      </c>
      <c r="F71" s="1073" t="s">
        <v>376</v>
      </c>
      <c r="G71" s="716" t="s">
        <v>565</v>
      </c>
      <c r="H71" s="716"/>
      <c r="I71" s="1463"/>
      <c r="J71" s="96">
        <v>0</v>
      </c>
      <c r="K71" s="96">
        <v>0</v>
      </c>
      <c r="L71" s="96">
        <v>0</v>
      </c>
      <c r="M71" s="96">
        <v>0</v>
      </c>
      <c r="N71" s="56"/>
      <c r="O71" s="1452"/>
      <c r="P71" s="1452" t="e">
        <f t="shared" si="2"/>
        <v>#DIV/0!</v>
      </c>
    </row>
    <row r="72" spans="1:16" ht="13.5" customHeight="1" hidden="1">
      <c r="A72" s="101"/>
      <c r="B72" s="1059" t="s">
        <v>6</v>
      </c>
      <c r="C72" s="1129" t="s">
        <v>658</v>
      </c>
      <c r="D72" s="716" t="s">
        <v>450</v>
      </c>
      <c r="E72" s="716" t="s">
        <v>651</v>
      </c>
      <c r="F72" s="1073" t="s">
        <v>189</v>
      </c>
      <c r="G72" s="716" t="e">
        <f>#REF!</f>
        <v>#REF!</v>
      </c>
      <c r="H72" s="716"/>
      <c r="I72" s="1463" t="e">
        <f>#REF!</f>
        <v>#REF!</v>
      </c>
      <c r="J72" s="96"/>
      <c r="K72" s="96"/>
      <c r="L72" s="96"/>
      <c r="M72" s="96"/>
      <c r="N72" s="56"/>
      <c r="O72" s="1452"/>
      <c r="P72" s="1452" t="e">
        <f t="shared" si="2"/>
        <v>#REF!</v>
      </c>
    </row>
    <row r="73" spans="1:16" ht="28.5" customHeight="1">
      <c r="A73" s="101"/>
      <c r="B73" s="707" t="s">
        <v>4</v>
      </c>
      <c r="C73" s="1119" t="s">
        <v>900</v>
      </c>
      <c r="D73" s="722">
        <v>968</v>
      </c>
      <c r="E73" s="1082" t="s">
        <v>651</v>
      </c>
      <c r="F73" s="1082" t="s">
        <v>906</v>
      </c>
      <c r="G73" s="722"/>
      <c r="H73" s="1060"/>
      <c r="I73" s="1465">
        <f>I74</f>
        <v>175</v>
      </c>
      <c r="J73" s="1465">
        <f aca="true" t="shared" si="19" ref="J73:O73">J74</f>
        <v>0</v>
      </c>
      <c r="K73" s="1465">
        <f t="shared" si="19"/>
        <v>0</v>
      </c>
      <c r="L73" s="1465">
        <f t="shared" si="19"/>
        <v>0</v>
      </c>
      <c r="M73" s="1465">
        <f t="shared" si="19"/>
        <v>0</v>
      </c>
      <c r="N73" s="1465">
        <f t="shared" si="19"/>
        <v>0</v>
      </c>
      <c r="O73" s="1465">
        <f t="shared" si="19"/>
        <v>175</v>
      </c>
      <c r="P73" s="1483">
        <f t="shared" si="2"/>
        <v>100</v>
      </c>
    </row>
    <row r="74" spans="1:16" ht="24.75" customHeight="1">
      <c r="A74" s="101"/>
      <c r="B74" s="1059" t="s">
        <v>5</v>
      </c>
      <c r="C74" s="1118" t="s">
        <v>841</v>
      </c>
      <c r="D74" s="723">
        <v>968</v>
      </c>
      <c r="E74" s="1083" t="s">
        <v>651</v>
      </c>
      <c r="F74" s="1083" t="s">
        <v>906</v>
      </c>
      <c r="G74" s="723">
        <v>200</v>
      </c>
      <c r="H74" s="1042"/>
      <c r="I74" s="1466">
        <v>175</v>
      </c>
      <c r="J74" s="96"/>
      <c r="K74" s="96"/>
      <c r="L74" s="96"/>
      <c r="M74" s="96"/>
      <c r="N74" s="56"/>
      <c r="O74" s="1453">
        <v>175</v>
      </c>
      <c r="P74" s="1453">
        <f t="shared" si="2"/>
        <v>100</v>
      </c>
    </row>
    <row r="75" spans="1:16" ht="58.5" customHeight="1">
      <c r="A75" s="112"/>
      <c r="B75" s="707" t="s">
        <v>977</v>
      </c>
      <c r="C75" s="1119" t="s">
        <v>958</v>
      </c>
      <c r="D75" s="722">
        <v>968</v>
      </c>
      <c r="E75" s="1082" t="s">
        <v>651</v>
      </c>
      <c r="F75" s="1082" t="s">
        <v>1013</v>
      </c>
      <c r="G75" s="722"/>
      <c r="H75" s="1060"/>
      <c r="I75" s="1465">
        <f>I76</f>
        <v>226</v>
      </c>
      <c r="J75" s="1465">
        <f aca="true" t="shared" si="20" ref="J75:O75">J76</f>
        <v>0</v>
      </c>
      <c r="K75" s="1465">
        <f t="shared" si="20"/>
        <v>0</v>
      </c>
      <c r="L75" s="1465">
        <f t="shared" si="20"/>
        <v>0</v>
      </c>
      <c r="M75" s="1465">
        <f t="shared" si="20"/>
        <v>0</v>
      </c>
      <c r="N75" s="1465">
        <f t="shared" si="20"/>
        <v>0</v>
      </c>
      <c r="O75" s="1465">
        <f t="shared" si="20"/>
        <v>6.5</v>
      </c>
      <c r="P75" s="1483">
        <f t="shared" si="2"/>
        <v>2.8761061946902653</v>
      </c>
    </row>
    <row r="76" spans="1:16" ht="26.25" customHeight="1">
      <c r="A76" s="112"/>
      <c r="B76" s="1059" t="s">
        <v>978</v>
      </c>
      <c r="C76" s="1118" t="s">
        <v>841</v>
      </c>
      <c r="D76" s="723">
        <v>968</v>
      </c>
      <c r="E76" s="1083" t="s">
        <v>651</v>
      </c>
      <c r="F76" s="1083" t="s">
        <v>956</v>
      </c>
      <c r="G76" s="723">
        <v>200</v>
      </c>
      <c r="H76" s="1042"/>
      <c r="I76" s="1466">
        <v>226</v>
      </c>
      <c r="J76" s="140"/>
      <c r="K76" s="140"/>
      <c r="L76" s="140"/>
      <c r="M76" s="140"/>
      <c r="N76" s="56"/>
      <c r="O76" s="1453">
        <v>6.5</v>
      </c>
      <c r="P76" s="1453">
        <f t="shared" si="2"/>
        <v>2.8761061946902653</v>
      </c>
    </row>
    <row r="77" spans="1:16" ht="20.25" customHeight="1">
      <c r="A77" s="112"/>
      <c r="B77" s="707" t="s">
        <v>979</v>
      </c>
      <c r="C77" s="1117" t="s">
        <v>959</v>
      </c>
      <c r="D77" s="775">
        <v>968</v>
      </c>
      <c r="E77" s="1082" t="s">
        <v>651</v>
      </c>
      <c r="F77" s="1082" t="s">
        <v>957</v>
      </c>
      <c r="G77" s="722"/>
      <c r="H77" s="1060"/>
      <c r="I77" s="1465">
        <f>I78</f>
        <v>26</v>
      </c>
      <c r="J77" s="1465">
        <f aca="true" t="shared" si="21" ref="J77:O77">J78</f>
        <v>0</v>
      </c>
      <c r="K77" s="1465">
        <f t="shared" si="21"/>
        <v>0</v>
      </c>
      <c r="L77" s="1465">
        <f t="shared" si="21"/>
        <v>0</v>
      </c>
      <c r="M77" s="1465">
        <f t="shared" si="21"/>
        <v>0</v>
      </c>
      <c r="N77" s="1465">
        <f t="shared" si="21"/>
        <v>0</v>
      </c>
      <c r="O77" s="1465">
        <f t="shared" si="21"/>
        <v>6.5</v>
      </c>
      <c r="P77" s="1483">
        <f t="shared" si="2"/>
        <v>25</v>
      </c>
    </row>
    <row r="78" spans="1:16" ht="26.25" customHeight="1">
      <c r="A78" s="112"/>
      <c r="B78" s="1059" t="s">
        <v>980</v>
      </c>
      <c r="C78" s="1118" t="s">
        <v>841</v>
      </c>
      <c r="D78" s="723">
        <v>968</v>
      </c>
      <c r="E78" s="1083" t="s">
        <v>651</v>
      </c>
      <c r="F78" s="1083" t="s">
        <v>957</v>
      </c>
      <c r="G78" s="723">
        <v>200</v>
      </c>
      <c r="H78" s="1042"/>
      <c r="I78" s="1466">
        <v>26</v>
      </c>
      <c r="J78" s="140"/>
      <c r="K78" s="140"/>
      <c r="L78" s="140"/>
      <c r="M78" s="140"/>
      <c r="N78" s="56"/>
      <c r="O78" s="1453">
        <v>6.5</v>
      </c>
      <c r="P78" s="1453">
        <f t="shared" si="2"/>
        <v>25</v>
      </c>
    </row>
    <row r="79" spans="1:16" ht="51.75" customHeight="1">
      <c r="A79" s="112"/>
      <c r="B79" s="707" t="s">
        <v>981</v>
      </c>
      <c r="C79" s="1119" t="s">
        <v>893</v>
      </c>
      <c r="D79" s="721">
        <v>968</v>
      </c>
      <c r="E79" s="1087" t="s">
        <v>651</v>
      </c>
      <c r="F79" s="1087" t="s">
        <v>932</v>
      </c>
      <c r="G79" s="1076"/>
      <c r="H79" s="1325"/>
      <c r="I79" s="1467">
        <f>I80</f>
        <v>86.7</v>
      </c>
      <c r="J79" s="1467">
        <f aca="true" t="shared" si="22" ref="J79:O79">J80</f>
        <v>0</v>
      </c>
      <c r="K79" s="1467">
        <f t="shared" si="22"/>
        <v>0</v>
      </c>
      <c r="L79" s="1467">
        <f t="shared" si="22"/>
        <v>0</v>
      </c>
      <c r="M79" s="1467">
        <f t="shared" si="22"/>
        <v>0</v>
      </c>
      <c r="N79" s="1467">
        <f t="shared" si="22"/>
        <v>0</v>
      </c>
      <c r="O79" s="1467">
        <f t="shared" si="22"/>
        <v>26.7</v>
      </c>
      <c r="P79" s="1483">
        <f t="shared" si="2"/>
        <v>30.79584775086505</v>
      </c>
    </row>
    <row r="80" spans="1:16" ht="25.5" customHeight="1">
      <c r="A80" s="112"/>
      <c r="B80" s="1059" t="s">
        <v>982</v>
      </c>
      <c r="C80" s="1118" t="s">
        <v>841</v>
      </c>
      <c r="D80" s="723">
        <v>968</v>
      </c>
      <c r="E80" s="1083" t="s">
        <v>651</v>
      </c>
      <c r="F80" s="1083" t="s">
        <v>932</v>
      </c>
      <c r="G80" s="723">
        <v>200</v>
      </c>
      <c r="H80" s="1042"/>
      <c r="I80" s="1466">
        <v>86.7</v>
      </c>
      <c r="J80" s="140"/>
      <c r="K80" s="140"/>
      <c r="L80" s="140"/>
      <c r="M80" s="140"/>
      <c r="N80" s="56"/>
      <c r="O80" s="1453">
        <v>26.7</v>
      </c>
      <c r="P80" s="1453">
        <f t="shared" si="2"/>
        <v>30.79584775086505</v>
      </c>
    </row>
    <row r="81" spans="1:16" ht="26.25" hidden="1">
      <c r="A81" s="112"/>
      <c r="B81" s="1315" t="s">
        <v>466</v>
      </c>
      <c r="C81" s="1126" t="s">
        <v>195</v>
      </c>
      <c r="D81" s="1072" t="s">
        <v>450</v>
      </c>
      <c r="E81" s="1072" t="s">
        <v>384</v>
      </c>
      <c r="F81" s="1315"/>
      <c r="G81" s="1077"/>
      <c r="H81" s="1077"/>
      <c r="I81" s="1461">
        <f>I84</f>
        <v>216.4</v>
      </c>
      <c r="J81" s="158">
        <f>J84</f>
        <v>0</v>
      </c>
      <c r="K81" s="158">
        <f>K84</f>
        <v>0</v>
      </c>
      <c r="L81" s="158">
        <f>L84</f>
        <v>0</v>
      </c>
      <c r="M81" s="158">
        <f>M84</f>
        <v>0</v>
      </c>
      <c r="N81" s="56"/>
      <c r="O81" s="1452"/>
      <c r="P81" s="1452">
        <f t="shared" si="2"/>
        <v>0</v>
      </c>
    </row>
    <row r="82" spans="1:16" ht="60" customHeight="1">
      <c r="A82" s="112"/>
      <c r="B82" s="707" t="s">
        <v>983</v>
      </c>
      <c r="C82" s="1119" t="s">
        <v>887</v>
      </c>
      <c r="D82" s="721">
        <v>968</v>
      </c>
      <c r="E82" s="1087" t="s">
        <v>651</v>
      </c>
      <c r="F82" s="1087" t="s">
        <v>935</v>
      </c>
      <c r="G82" s="1076"/>
      <c r="H82" s="1325"/>
      <c r="I82" s="1467">
        <f>I83</f>
        <v>144.1</v>
      </c>
      <c r="J82" s="1467">
        <f aca="true" t="shared" si="23" ref="J82:O82">J83</f>
        <v>0</v>
      </c>
      <c r="K82" s="1467">
        <f t="shared" si="23"/>
        <v>0</v>
      </c>
      <c r="L82" s="1467">
        <f t="shared" si="23"/>
        <v>0</v>
      </c>
      <c r="M82" s="1467">
        <f t="shared" si="23"/>
        <v>0</v>
      </c>
      <c r="N82" s="1467">
        <f t="shared" si="23"/>
        <v>0</v>
      </c>
      <c r="O82" s="1467">
        <f t="shared" si="23"/>
        <v>0</v>
      </c>
      <c r="P82" s="1483">
        <f aca="true" t="shared" si="24" ref="P82:P145">O82/I82*100</f>
        <v>0</v>
      </c>
    </row>
    <row r="83" spans="1:16" ht="24" customHeight="1">
      <c r="A83" s="112"/>
      <c r="B83" s="1059" t="s">
        <v>984</v>
      </c>
      <c r="C83" s="1118" t="s">
        <v>841</v>
      </c>
      <c r="D83" s="723">
        <v>968</v>
      </c>
      <c r="E83" s="1083" t="s">
        <v>651</v>
      </c>
      <c r="F83" s="1083" t="s">
        <v>935</v>
      </c>
      <c r="G83" s="723">
        <v>200</v>
      </c>
      <c r="H83" s="1042"/>
      <c r="I83" s="1466">
        <v>144.1</v>
      </c>
      <c r="J83" s="158"/>
      <c r="K83" s="158"/>
      <c r="L83" s="158"/>
      <c r="M83" s="158"/>
      <c r="N83" s="56"/>
      <c r="O83" s="1453"/>
      <c r="P83" s="1453">
        <f t="shared" si="24"/>
        <v>0</v>
      </c>
    </row>
    <row r="84" spans="1:16" ht="40.5" customHeight="1">
      <c r="A84" s="112"/>
      <c r="B84" s="1503" t="s">
        <v>472</v>
      </c>
      <c r="C84" s="1507" t="s">
        <v>650</v>
      </c>
      <c r="D84" s="1502" t="s">
        <v>450</v>
      </c>
      <c r="E84" s="1502" t="s">
        <v>335</v>
      </c>
      <c r="F84" s="1509"/>
      <c r="G84" s="1513"/>
      <c r="H84" s="1513"/>
      <c r="I84" s="1505">
        <f>I95+I97+I99</f>
        <v>216.4</v>
      </c>
      <c r="J84" s="1505">
        <f aca="true" t="shared" si="25" ref="J84:O84">J95+J97+J99</f>
        <v>0</v>
      </c>
      <c r="K84" s="1505">
        <f t="shared" si="25"/>
        <v>0</v>
      </c>
      <c r="L84" s="1505">
        <f t="shared" si="25"/>
        <v>0</v>
      </c>
      <c r="M84" s="1505">
        <f t="shared" si="25"/>
        <v>0</v>
      </c>
      <c r="N84" s="1505">
        <f t="shared" si="25"/>
        <v>0</v>
      </c>
      <c r="O84" s="1505">
        <f t="shared" si="25"/>
        <v>31.8</v>
      </c>
      <c r="P84" s="1499">
        <f t="shared" si="24"/>
        <v>14.695009242144177</v>
      </c>
    </row>
    <row r="85" spans="1:16" ht="12.75" hidden="1">
      <c r="A85" s="112"/>
      <c r="B85" s="1079"/>
      <c r="C85" s="1128" t="s">
        <v>208</v>
      </c>
      <c r="D85" s="719"/>
      <c r="E85" s="717" t="s">
        <v>354</v>
      </c>
      <c r="F85" s="1085" t="s">
        <v>582</v>
      </c>
      <c r="G85" s="717" t="s">
        <v>566</v>
      </c>
      <c r="H85" s="717" t="s">
        <v>209</v>
      </c>
      <c r="I85" s="1464"/>
      <c r="J85" s="1464"/>
      <c r="K85" s="1464"/>
      <c r="L85" s="1464"/>
      <c r="M85" s="1464"/>
      <c r="N85" s="1464"/>
      <c r="O85" s="1464"/>
      <c r="P85" s="1452" t="e">
        <f t="shared" si="24"/>
        <v>#DIV/0!</v>
      </c>
    </row>
    <row r="86" spans="1:16" ht="12.75" hidden="1">
      <c r="A86" s="112"/>
      <c r="B86" s="1079"/>
      <c r="C86" s="1132" t="s">
        <v>228</v>
      </c>
      <c r="D86" s="719"/>
      <c r="E86" s="719" t="s">
        <v>354</v>
      </c>
      <c r="F86" s="1059" t="s">
        <v>582</v>
      </c>
      <c r="G86" s="719" t="s">
        <v>566</v>
      </c>
      <c r="H86" s="719" t="s">
        <v>366</v>
      </c>
      <c r="I86" s="1464"/>
      <c r="J86" s="1464"/>
      <c r="K86" s="1464"/>
      <c r="L86" s="1464"/>
      <c r="M86" s="1464"/>
      <c r="N86" s="1464"/>
      <c r="O86" s="1464"/>
      <c r="P86" s="1452" t="e">
        <f t="shared" si="24"/>
        <v>#DIV/0!</v>
      </c>
    </row>
    <row r="87" spans="1:16" ht="12.75" hidden="1">
      <c r="A87" s="112"/>
      <c r="B87" s="1079"/>
      <c r="C87" s="1328" t="s">
        <v>96</v>
      </c>
      <c r="D87" s="719"/>
      <c r="E87" s="719" t="s">
        <v>354</v>
      </c>
      <c r="F87" s="1059" t="s">
        <v>582</v>
      </c>
      <c r="G87" s="719" t="s">
        <v>566</v>
      </c>
      <c r="H87" s="719" t="s">
        <v>564</v>
      </c>
      <c r="I87" s="1464"/>
      <c r="J87" s="1464"/>
      <c r="K87" s="1464"/>
      <c r="L87" s="1464"/>
      <c r="M87" s="1464"/>
      <c r="N87" s="1464"/>
      <c r="O87" s="1464"/>
      <c r="P87" s="1452" t="e">
        <f t="shared" si="24"/>
        <v>#DIV/0!</v>
      </c>
    </row>
    <row r="88" spans="1:16" ht="27.75" customHeight="1" hidden="1" thickBot="1">
      <c r="A88" s="100" t="s">
        <v>556</v>
      </c>
      <c r="B88" s="1316"/>
      <c r="C88" s="1320" t="s">
        <v>540</v>
      </c>
      <c r="D88" s="714"/>
      <c r="E88" s="714" t="s">
        <v>354</v>
      </c>
      <c r="F88" s="707" t="s">
        <v>427</v>
      </c>
      <c r="G88" s="714"/>
      <c r="H88" s="714"/>
      <c r="I88" s="1464"/>
      <c r="J88" s="1464"/>
      <c r="K88" s="1464"/>
      <c r="L88" s="1464"/>
      <c r="M88" s="1464"/>
      <c r="N88" s="1464"/>
      <c r="O88" s="1464"/>
      <c r="P88" s="1452" t="e">
        <f t="shared" si="24"/>
        <v>#DIV/0!</v>
      </c>
    </row>
    <row r="89" spans="1:16" ht="12.75" hidden="1">
      <c r="A89" s="101" t="s">
        <v>557</v>
      </c>
      <c r="B89" s="1316"/>
      <c r="C89" s="1128" t="s">
        <v>128</v>
      </c>
      <c r="D89" s="727"/>
      <c r="E89" s="727" t="s">
        <v>354</v>
      </c>
      <c r="F89" s="1091" t="s">
        <v>427</v>
      </c>
      <c r="G89" s="727" t="s">
        <v>566</v>
      </c>
      <c r="H89" s="727"/>
      <c r="I89" s="1464"/>
      <c r="J89" s="1464"/>
      <c r="K89" s="1464"/>
      <c r="L89" s="1464"/>
      <c r="M89" s="1464"/>
      <c r="N89" s="1464"/>
      <c r="O89" s="1464"/>
      <c r="P89" s="1452" t="e">
        <f t="shared" si="24"/>
        <v>#DIV/0!</v>
      </c>
    </row>
    <row r="90" spans="1:16" ht="12.75" hidden="1">
      <c r="A90" s="104" t="s">
        <v>541</v>
      </c>
      <c r="B90" s="1091"/>
      <c r="C90" s="1128" t="s">
        <v>208</v>
      </c>
      <c r="D90" s="717"/>
      <c r="E90" s="717" t="s">
        <v>354</v>
      </c>
      <c r="F90" s="1085" t="s">
        <v>427</v>
      </c>
      <c r="G90" s="717" t="s">
        <v>566</v>
      </c>
      <c r="H90" s="717" t="s">
        <v>209</v>
      </c>
      <c r="I90" s="1464"/>
      <c r="J90" s="1464"/>
      <c r="K90" s="1464"/>
      <c r="L90" s="1464"/>
      <c r="M90" s="1464"/>
      <c r="N90" s="1464"/>
      <c r="O90" s="1464"/>
      <c r="P90" s="1452" t="e">
        <f t="shared" si="24"/>
        <v>#DIV/0!</v>
      </c>
    </row>
    <row r="91" spans="1:16" ht="12.75" hidden="1">
      <c r="A91" s="105" t="s">
        <v>542</v>
      </c>
      <c r="B91" s="1059"/>
      <c r="C91" s="1132" t="s">
        <v>228</v>
      </c>
      <c r="D91" s="718"/>
      <c r="E91" s="719" t="s">
        <v>354</v>
      </c>
      <c r="F91" s="1059" t="s">
        <v>427</v>
      </c>
      <c r="G91" s="719" t="s">
        <v>566</v>
      </c>
      <c r="H91" s="719" t="s">
        <v>366</v>
      </c>
      <c r="I91" s="1464"/>
      <c r="J91" s="1464"/>
      <c r="K91" s="1464"/>
      <c r="L91" s="1464"/>
      <c r="M91" s="1464"/>
      <c r="N91" s="1464"/>
      <c r="O91" s="1464"/>
      <c r="P91" s="1452" t="e">
        <f t="shared" si="24"/>
        <v>#DIV/0!</v>
      </c>
    </row>
    <row r="92" spans="1:16" ht="12.75" hidden="1">
      <c r="A92" s="110" t="s">
        <v>159</v>
      </c>
      <c r="B92" s="1329"/>
      <c r="C92" s="1328" t="s">
        <v>96</v>
      </c>
      <c r="D92" s="718"/>
      <c r="E92" s="719" t="s">
        <v>354</v>
      </c>
      <c r="F92" s="1059" t="s">
        <v>427</v>
      </c>
      <c r="G92" s="719" t="s">
        <v>566</v>
      </c>
      <c r="H92" s="719" t="s">
        <v>564</v>
      </c>
      <c r="I92" s="1464"/>
      <c r="J92" s="1464"/>
      <c r="K92" s="1464"/>
      <c r="L92" s="1464"/>
      <c r="M92" s="1464"/>
      <c r="N92" s="1464"/>
      <c r="O92" s="1464"/>
      <c r="P92" s="1452" t="e">
        <f t="shared" si="24"/>
        <v>#DIV/0!</v>
      </c>
    </row>
    <row r="93" spans="1:16" ht="31.5" hidden="1" thickBot="1">
      <c r="A93" s="98" t="s">
        <v>466</v>
      </c>
      <c r="B93" s="1330"/>
      <c r="C93" s="1331" t="s">
        <v>195</v>
      </c>
      <c r="D93" s="730"/>
      <c r="E93" s="730" t="s">
        <v>225</v>
      </c>
      <c r="F93" s="1330"/>
      <c r="G93" s="730"/>
      <c r="H93" s="730"/>
      <c r="I93" s="1464"/>
      <c r="J93" s="1464"/>
      <c r="K93" s="1464"/>
      <c r="L93" s="1464"/>
      <c r="M93" s="1464"/>
      <c r="N93" s="1464"/>
      <c r="O93" s="1464"/>
      <c r="P93" s="1452" t="e">
        <f t="shared" si="24"/>
        <v>#DIV/0!</v>
      </c>
    </row>
    <row r="94" spans="1:16" ht="40.5" customHeight="1" hidden="1" thickBot="1">
      <c r="A94" s="99" t="s">
        <v>84</v>
      </c>
      <c r="B94" s="1316"/>
      <c r="C94" s="1332" t="s">
        <v>549</v>
      </c>
      <c r="D94" s="1333"/>
      <c r="E94" s="720" t="s">
        <v>233</v>
      </c>
      <c r="F94" s="1478"/>
      <c r="G94" s="720"/>
      <c r="H94" s="720"/>
      <c r="I94" s="1464"/>
      <c r="J94" s="1464"/>
      <c r="K94" s="1464"/>
      <c r="L94" s="1464"/>
      <c r="M94" s="1464"/>
      <c r="N94" s="1464"/>
      <c r="O94" s="1464"/>
      <c r="P94" s="1452" t="e">
        <f t="shared" si="24"/>
        <v>#DIV/0!</v>
      </c>
    </row>
    <row r="95" spans="1:16" ht="80.25" customHeight="1">
      <c r="A95" s="100"/>
      <c r="B95" s="707" t="s">
        <v>473</v>
      </c>
      <c r="C95" s="1119" t="s">
        <v>888</v>
      </c>
      <c r="D95" s="728">
        <v>968</v>
      </c>
      <c r="E95" s="1089" t="s">
        <v>335</v>
      </c>
      <c r="F95" s="1089" t="s">
        <v>903</v>
      </c>
      <c r="G95" s="714"/>
      <c r="H95" s="714"/>
      <c r="I95" s="1468">
        <f>I96</f>
        <v>60</v>
      </c>
      <c r="J95" s="1468">
        <f aca="true" t="shared" si="26" ref="J95:O95">J96</f>
        <v>0</v>
      </c>
      <c r="K95" s="1468">
        <f t="shared" si="26"/>
        <v>0</v>
      </c>
      <c r="L95" s="1468">
        <f t="shared" si="26"/>
        <v>0</v>
      </c>
      <c r="M95" s="1468">
        <f t="shared" si="26"/>
        <v>0</v>
      </c>
      <c r="N95" s="1468">
        <f t="shared" si="26"/>
        <v>0</v>
      </c>
      <c r="O95" s="1468">
        <f t="shared" si="26"/>
        <v>0</v>
      </c>
      <c r="P95" s="1454">
        <f t="shared" si="24"/>
        <v>0</v>
      </c>
    </row>
    <row r="96" spans="1:16" ht="25.5" customHeight="1">
      <c r="A96" s="100"/>
      <c r="B96" s="1334" t="s">
        <v>350</v>
      </c>
      <c r="C96" s="1118" t="s">
        <v>841</v>
      </c>
      <c r="D96" s="723">
        <v>968</v>
      </c>
      <c r="E96" s="1083" t="s">
        <v>335</v>
      </c>
      <c r="F96" s="1083" t="s">
        <v>903</v>
      </c>
      <c r="G96" s="1042">
        <v>200</v>
      </c>
      <c r="H96" s="1042"/>
      <c r="I96" s="1466">
        <v>60</v>
      </c>
      <c r="J96" s="93"/>
      <c r="K96" s="93"/>
      <c r="L96" s="93"/>
      <c r="M96" s="93"/>
      <c r="N96" s="56"/>
      <c r="O96" s="1453"/>
      <c r="P96" s="1453">
        <f t="shared" si="24"/>
        <v>0</v>
      </c>
    </row>
    <row r="97" spans="1:16" ht="60" customHeight="1">
      <c r="A97" s="109"/>
      <c r="B97" s="1091" t="s">
        <v>474</v>
      </c>
      <c r="C97" s="1119" t="s">
        <v>889</v>
      </c>
      <c r="D97" s="728">
        <v>968</v>
      </c>
      <c r="E97" s="1089">
        <v>309</v>
      </c>
      <c r="F97" s="1089" t="s">
        <v>904</v>
      </c>
      <c r="G97" s="731"/>
      <c r="H97" s="719"/>
      <c r="I97" s="1468">
        <f>I98</f>
        <v>91.4</v>
      </c>
      <c r="J97" s="1468">
        <f aca="true" t="shared" si="27" ref="J97:O97">J98</f>
        <v>0</v>
      </c>
      <c r="K97" s="1468">
        <f t="shared" si="27"/>
        <v>0</v>
      </c>
      <c r="L97" s="1468">
        <f t="shared" si="27"/>
        <v>0</v>
      </c>
      <c r="M97" s="1468">
        <f t="shared" si="27"/>
        <v>0</v>
      </c>
      <c r="N97" s="1468">
        <f t="shared" si="27"/>
        <v>0</v>
      </c>
      <c r="O97" s="1468">
        <f t="shared" si="27"/>
        <v>31.8</v>
      </c>
      <c r="P97" s="1483">
        <f t="shared" si="24"/>
        <v>34.79212253829321</v>
      </c>
    </row>
    <row r="98" spans="1:16" ht="25.5" customHeight="1">
      <c r="A98" s="109"/>
      <c r="B98" s="1059" t="s">
        <v>475</v>
      </c>
      <c r="C98" s="1118" t="s">
        <v>841</v>
      </c>
      <c r="D98" s="723">
        <v>968</v>
      </c>
      <c r="E98" s="1083">
        <v>309</v>
      </c>
      <c r="F98" s="1083" t="s">
        <v>904</v>
      </c>
      <c r="G98" s="723">
        <v>200</v>
      </c>
      <c r="H98" s="1319"/>
      <c r="I98" s="1466">
        <v>91.4</v>
      </c>
      <c r="J98" s="140"/>
      <c r="K98" s="140"/>
      <c r="L98" s="140"/>
      <c r="M98" s="140"/>
      <c r="N98" s="56"/>
      <c r="O98" s="1453">
        <v>31.8</v>
      </c>
      <c r="P98" s="1453">
        <f t="shared" si="24"/>
        <v>34.79212253829321</v>
      </c>
    </row>
    <row r="99" spans="1:16" ht="46.5" customHeight="1">
      <c r="A99" s="99"/>
      <c r="B99" s="707" t="s">
        <v>556</v>
      </c>
      <c r="C99" s="1119" t="s">
        <v>878</v>
      </c>
      <c r="D99" s="721">
        <v>968</v>
      </c>
      <c r="E99" s="1087" t="s">
        <v>335</v>
      </c>
      <c r="F99" s="1087" t="s">
        <v>933</v>
      </c>
      <c r="G99" s="714"/>
      <c r="H99" s="714"/>
      <c r="I99" s="1467">
        <f>I100</f>
        <v>65</v>
      </c>
      <c r="J99" s="1467">
        <f aca="true" t="shared" si="28" ref="J99:O99">J100</f>
        <v>0</v>
      </c>
      <c r="K99" s="1467">
        <f t="shared" si="28"/>
        <v>0</v>
      </c>
      <c r="L99" s="1467">
        <f t="shared" si="28"/>
        <v>0</v>
      </c>
      <c r="M99" s="1467">
        <f t="shared" si="28"/>
        <v>0</v>
      </c>
      <c r="N99" s="1467">
        <f t="shared" si="28"/>
        <v>0</v>
      </c>
      <c r="O99" s="1467">
        <f t="shared" si="28"/>
        <v>0</v>
      </c>
      <c r="P99" s="1483">
        <f t="shared" si="24"/>
        <v>0</v>
      </c>
    </row>
    <row r="100" spans="1:16" ht="29.25" customHeight="1">
      <c r="A100" s="99"/>
      <c r="B100" s="1059" t="s">
        <v>117</v>
      </c>
      <c r="C100" s="1118" t="s">
        <v>841</v>
      </c>
      <c r="D100" s="716" t="s">
        <v>450</v>
      </c>
      <c r="E100" s="716" t="s">
        <v>335</v>
      </c>
      <c r="F100" s="1073" t="s">
        <v>933</v>
      </c>
      <c r="G100" s="716">
        <v>200</v>
      </c>
      <c r="H100" s="716"/>
      <c r="I100" s="1463">
        <v>65</v>
      </c>
      <c r="J100" s="140"/>
      <c r="K100" s="140"/>
      <c r="L100" s="140"/>
      <c r="M100" s="140"/>
      <c r="N100" s="56"/>
      <c r="O100" s="1453"/>
      <c r="P100" s="1453">
        <f t="shared" si="24"/>
        <v>0</v>
      </c>
    </row>
    <row r="101" spans="1:16" ht="12.75" hidden="1">
      <c r="A101" s="99"/>
      <c r="B101" s="1315" t="s">
        <v>467</v>
      </c>
      <c r="C101" s="1126" t="s">
        <v>614</v>
      </c>
      <c r="D101" s="1072" t="s">
        <v>450</v>
      </c>
      <c r="E101" s="1072" t="s">
        <v>625</v>
      </c>
      <c r="F101" s="1315"/>
      <c r="G101" s="1077"/>
      <c r="H101" s="1077"/>
      <c r="I101" s="1461" t="e">
        <f>I102++I105+I108</f>
        <v>#REF!</v>
      </c>
      <c r="J101" s="140"/>
      <c r="K101" s="140"/>
      <c r="L101" s="140"/>
      <c r="M101" s="140"/>
      <c r="N101" s="56"/>
      <c r="O101" s="1452"/>
      <c r="P101" s="1452" t="e">
        <f t="shared" si="24"/>
        <v>#REF!</v>
      </c>
    </row>
    <row r="102" spans="1:16" ht="12.75">
      <c r="A102" s="99"/>
      <c r="B102" s="1503" t="s">
        <v>258</v>
      </c>
      <c r="C102" s="1508" t="s">
        <v>659</v>
      </c>
      <c r="D102" s="1502">
        <v>968</v>
      </c>
      <c r="E102" s="1503" t="s">
        <v>861</v>
      </c>
      <c r="F102" s="1503"/>
      <c r="G102" s="1502"/>
      <c r="H102" s="1502"/>
      <c r="I102" s="1505">
        <f>I103</f>
        <v>181.5</v>
      </c>
      <c r="J102" s="1505">
        <f aca="true" t="shared" si="29" ref="J102:O103">J103</f>
        <v>0</v>
      </c>
      <c r="K102" s="1505">
        <f t="shared" si="29"/>
        <v>0</v>
      </c>
      <c r="L102" s="1505">
        <f t="shared" si="29"/>
        <v>0</v>
      </c>
      <c r="M102" s="1505">
        <f t="shared" si="29"/>
        <v>0</v>
      </c>
      <c r="N102" s="1505">
        <f t="shared" si="29"/>
        <v>0</v>
      </c>
      <c r="O102" s="1505">
        <f t="shared" si="29"/>
        <v>0</v>
      </c>
      <c r="P102" s="1499">
        <f t="shared" si="24"/>
        <v>0</v>
      </c>
    </row>
    <row r="103" spans="1:16" ht="106.5" customHeight="1">
      <c r="A103" s="99"/>
      <c r="B103" s="1316" t="s">
        <v>511</v>
      </c>
      <c r="C103" s="1119" t="s">
        <v>895</v>
      </c>
      <c r="D103" s="728">
        <v>968</v>
      </c>
      <c r="E103" s="1089" t="s">
        <v>861</v>
      </c>
      <c r="F103" s="1089" t="s">
        <v>910</v>
      </c>
      <c r="G103" s="728"/>
      <c r="H103" s="714"/>
      <c r="I103" s="1467">
        <f>I104</f>
        <v>181.5</v>
      </c>
      <c r="J103" s="1467">
        <f t="shared" si="29"/>
        <v>0</v>
      </c>
      <c r="K103" s="1467">
        <f t="shared" si="29"/>
        <v>0</v>
      </c>
      <c r="L103" s="1467">
        <f t="shared" si="29"/>
        <v>0</v>
      </c>
      <c r="M103" s="1467">
        <f t="shared" si="29"/>
        <v>0</v>
      </c>
      <c r="N103" s="1467">
        <f t="shared" si="29"/>
        <v>0</v>
      </c>
      <c r="O103" s="1467">
        <f t="shared" si="29"/>
        <v>0</v>
      </c>
      <c r="P103" s="1483">
        <f t="shared" si="24"/>
        <v>0</v>
      </c>
    </row>
    <row r="104" spans="1:16" ht="25.5" customHeight="1">
      <c r="A104" s="99"/>
      <c r="B104" s="1059" t="s">
        <v>70</v>
      </c>
      <c r="C104" s="1118" t="s">
        <v>841</v>
      </c>
      <c r="D104" s="723">
        <v>968</v>
      </c>
      <c r="E104" s="1083" t="s">
        <v>861</v>
      </c>
      <c r="F104" s="1083" t="s">
        <v>910</v>
      </c>
      <c r="G104" s="723">
        <v>800</v>
      </c>
      <c r="H104" s="1042"/>
      <c r="I104" s="1466">
        <v>181.5</v>
      </c>
      <c r="J104" s="140"/>
      <c r="K104" s="140"/>
      <c r="L104" s="140"/>
      <c r="M104" s="140"/>
      <c r="N104" s="56"/>
      <c r="O104" s="1453"/>
      <c r="P104" s="1453">
        <f t="shared" si="24"/>
        <v>0</v>
      </c>
    </row>
    <row r="105" spans="1:16" ht="16.5" customHeight="1" hidden="1">
      <c r="A105" s="99"/>
      <c r="B105" s="1335" t="s">
        <v>553</v>
      </c>
      <c r="C105" s="1336" t="s">
        <v>768</v>
      </c>
      <c r="D105" s="1080">
        <v>968</v>
      </c>
      <c r="E105" s="1080">
        <v>410</v>
      </c>
      <c r="F105" s="1335"/>
      <c r="G105" s="1080"/>
      <c r="H105" s="713"/>
      <c r="I105" s="1469" t="e">
        <f>I106</f>
        <v>#REF!</v>
      </c>
      <c r="J105" s="140"/>
      <c r="K105" s="140"/>
      <c r="L105" s="140"/>
      <c r="M105" s="140"/>
      <c r="N105" s="56"/>
      <c r="O105" s="1452"/>
      <c r="P105" s="1452" t="e">
        <f t="shared" si="24"/>
        <v>#REF!</v>
      </c>
    </row>
    <row r="106" spans="1:16" ht="17.25" customHeight="1" hidden="1">
      <c r="A106" s="99"/>
      <c r="B106" s="1316" t="s">
        <v>72</v>
      </c>
      <c r="C106" s="1119" t="s">
        <v>769</v>
      </c>
      <c r="D106" s="728">
        <v>968</v>
      </c>
      <c r="E106" s="728">
        <v>410</v>
      </c>
      <c r="F106" s="1089" t="s">
        <v>767</v>
      </c>
      <c r="G106" s="728"/>
      <c r="H106" s="714"/>
      <c r="I106" s="1467" t="e">
        <f>I107</f>
        <v>#REF!</v>
      </c>
      <c r="J106" s="140"/>
      <c r="K106" s="140"/>
      <c r="L106" s="140"/>
      <c r="M106" s="140"/>
      <c r="N106" s="56"/>
      <c r="O106" s="1452"/>
      <c r="P106" s="1452" t="e">
        <f t="shared" si="24"/>
        <v>#REF!</v>
      </c>
    </row>
    <row r="107" spans="1:16" ht="16.5" customHeight="1" hidden="1">
      <c r="A107" s="99"/>
      <c r="B107" s="1059" t="s">
        <v>661</v>
      </c>
      <c r="C107" s="1118" t="s">
        <v>709</v>
      </c>
      <c r="D107" s="723">
        <v>968</v>
      </c>
      <c r="E107" s="723">
        <v>410</v>
      </c>
      <c r="F107" s="1083" t="s">
        <v>767</v>
      </c>
      <c r="G107" s="723">
        <v>240</v>
      </c>
      <c r="H107" s="1042"/>
      <c r="I107" s="1466" t="e">
        <f>#REF!</f>
        <v>#REF!</v>
      </c>
      <c r="J107" s="140"/>
      <c r="K107" s="140"/>
      <c r="L107" s="140"/>
      <c r="M107" s="140"/>
      <c r="N107" s="56"/>
      <c r="O107" s="1452"/>
      <c r="P107" s="1452" t="e">
        <f t="shared" si="24"/>
        <v>#REF!</v>
      </c>
    </row>
    <row r="108" spans="1:16" ht="21" customHeight="1">
      <c r="A108" s="99"/>
      <c r="B108" s="1503" t="s">
        <v>259</v>
      </c>
      <c r="C108" s="1512" t="s">
        <v>615</v>
      </c>
      <c r="D108" s="1502" t="s">
        <v>450</v>
      </c>
      <c r="E108" s="1502" t="s">
        <v>624</v>
      </c>
      <c r="F108" s="1503"/>
      <c r="G108" s="1502"/>
      <c r="H108" s="1502"/>
      <c r="I108" s="1505">
        <f>I109</f>
        <v>46</v>
      </c>
      <c r="J108" s="1505">
        <f aca="true" t="shared" si="30" ref="J108:O109">J109</f>
        <v>0</v>
      </c>
      <c r="K108" s="1505">
        <f t="shared" si="30"/>
        <v>0</v>
      </c>
      <c r="L108" s="1505">
        <f t="shared" si="30"/>
        <v>0</v>
      </c>
      <c r="M108" s="1505">
        <f t="shared" si="30"/>
        <v>0</v>
      </c>
      <c r="N108" s="1505">
        <f t="shared" si="30"/>
        <v>0</v>
      </c>
      <c r="O108" s="1505">
        <f t="shared" si="30"/>
        <v>6.5</v>
      </c>
      <c r="P108" s="1499">
        <f t="shared" si="24"/>
        <v>14.130434782608695</v>
      </c>
    </row>
    <row r="109" spans="1:16" ht="25.5" customHeight="1">
      <c r="A109" s="99"/>
      <c r="B109" s="1316" t="s">
        <v>512</v>
      </c>
      <c r="C109" s="1119" t="s">
        <v>879</v>
      </c>
      <c r="D109" s="721">
        <v>968</v>
      </c>
      <c r="E109" s="1087" t="s">
        <v>624</v>
      </c>
      <c r="F109" s="1087" t="s">
        <v>902</v>
      </c>
      <c r="G109" s="721"/>
      <c r="H109" s="714"/>
      <c r="I109" s="1467">
        <f>I110</f>
        <v>46</v>
      </c>
      <c r="J109" s="1467">
        <f t="shared" si="30"/>
        <v>0</v>
      </c>
      <c r="K109" s="1467">
        <f t="shared" si="30"/>
        <v>0</v>
      </c>
      <c r="L109" s="1467">
        <f t="shared" si="30"/>
        <v>0</v>
      </c>
      <c r="M109" s="1467">
        <f t="shared" si="30"/>
        <v>0</v>
      </c>
      <c r="N109" s="1467">
        <f t="shared" si="30"/>
        <v>0</v>
      </c>
      <c r="O109" s="1467">
        <f t="shared" si="30"/>
        <v>6.5</v>
      </c>
      <c r="P109" s="1483">
        <f t="shared" si="24"/>
        <v>14.130434782608695</v>
      </c>
    </row>
    <row r="110" spans="1:16" ht="25.5" customHeight="1">
      <c r="A110" s="99"/>
      <c r="B110" s="1059" t="s">
        <v>71</v>
      </c>
      <c r="C110" s="1118" t="s">
        <v>841</v>
      </c>
      <c r="D110" s="723">
        <v>968</v>
      </c>
      <c r="E110" s="1083" t="s">
        <v>624</v>
      </c>
      <c r="F110" s="1083" t="s">
        <v>902</v>
      </c>
      <c r="G110" s="723">
        <v>200</v>
      </c>
      <c r="H110" s="1042"/>
      <c r="I110" s="1466">
        <v>46</v>
      </c>
      <c r="J110" s="140"/>
      <c r="K110" s="140"/>
      <c r="L110" s="140"/>
      <c r="M110" s="140"/>
      <c r="N110" s="56"/>
      <c r="O110" s="1453">
        <v>6.5</v>
      </c>
      <c r="P110" s="1453">
        <f t="shared" si="24"/>
        <v>14.130434782608695</v>
      </c>
    </row>
    <row r="111" spans="1:16" ht="13.5" hidden="1">
      <c r="A111" s="99"/>
      <c r="B111" s="1315" t="s">
        <v>468</v>
      </c>
      <c r="C111" s="1126" t="s">
        <v>197</v>
      </c>
      <c r="D111" s="1072" t="s">
        <v>450</v>
      </c>
      <c r="E111" s="1072" t="s">
        <v>324</v>
      </c>
      <c r="F111" s="1315"/>
      <c r="G111" s="1072"/>
      <c r="H111" s="1072"/>
      <c r="I111" s="1461">
        <f>I112</f>
        <v>58887.69999999999</v>
      </c>
      <c r="J111" s="158">
        <f>J112</f>
        <v>0</v>
      </c>
      <c r="K111" s="158">
        <f>K112</f>
        <v>6776.4</v>
      </c>
      <c r="L111" s="158">
        <f>L112</f>
        <v>12000.34</v>
      </c>
      <c r="M111" s="158">
        <f>M112</f>
        <v>500</v>
      </c>
      <c r="N111" s="56"/>
      <c r="O111" s="1452"/>
      <c r="P111" s="1452">
        <f t="shared" si="24"/>
        <v>0</v>
      </c>
    </row>
    <row r="112" spans="1:16" ht="12.75">
      <c r="A112" s="99"/>
      <c r="B112" s="1503" t="s">
        <v>260</v>
      </c>
      <c r="C112" s="1507" t="s">
        <v>325</v>
      </c>
      <c r="D112" s="1502" t="s">
        <v>450</v>
      </c>
      <c r="E112" s="1502" t="s">
        <v>326</v>
      </c>
      <c r="F112" s="1503"/>
      <c r="G112" s="1502"/>
      <c r="H112" s="1502"/>
      <c r="I112" s="1505">
        <f>I113+I116+I118+I121+I123+I125+I127+I129+I135+I137+I139+I141</f>
        <v>58887.69999999999</v>
      </c>
      <c r="J112" s="1505">
        <f aca="true" t="shared" si="31" ref="J112:O112">J113+J116+J118+J121+J123+J125+J127+J129+J135+J137+J139+J141</f>
        <v>0</v>
      </c>
      <c r="K112" s="1505">
        <f t="shared" si="31"/>
        <v>6776.4</v>
      </c>
      <c r="L112" s="1505">
        <f t="shared" si="31"/>
        <v>12000.34</v>
      </c>
      <c r="M112" s="1505">
        <f t="shared" si="31"/>
        <v>500</v>
      </c>
      <c r="N112" s="1505">
        <f t="shared" si="31"/>
        <v>0</v>
      </c>
      <c r="O112" s="1505">
        <f t="shared" si="31"/>
        <v>883.1</v>
      </c>
      <c r="P112" s="1499">
        <f t="shared" si="24"/>
        <v>1.499634049215711</v>
      </c>
    </row>
    <row r="113" spans="1:16" ht="34.5" customHeight="1">
      <c r="A113" s="100" t="s">
        <v>213</v>
      </c>
      <c r="B113" s="1091" t="s">
        <v>79</v>
      </c>
      <c r="C113" s="1134" t="s">
        <v>1037</v>
      </c>
      <c r="D113" s="714" t="s">
        <v>450</v>
      </c>
      <c r="E113" s="714" t="s">
        <v>326</v>
      </c>
      <c r="F113" s="707" t="s">
        <v>942</v>
      </c>
      <c r="G113" s="714"/>
      <c r="H113" s="714"/>
      <c r="I113" s="1467">
        <f>SUM(I114:I115)</f>
        <v>31208.5</v>
      </c>
      <c r="J113" s="1467">
        <f aca="true" t="shared" si="32" ref="J113:O113">SUM(J114:J115)</f>
        <v>0</v>
      </c>
      <c r="K113" s="1467">
        <f t="shared" si="32"/>
        <v>1764.8</v>
      </c>
      <c r="L113" s="1467">
        <f t="shared" si="32"/>
        <v>4118</v>
      </c>
      <c r="M113" s="1467">
        <f t="shared" si="32"/>
        <v>0</v>
      </c>
      <c r="N113" s="1467">
        <f t="shared" si="32"/>
        <v>0</v>
      </c>
      <c r="O113" s="1467">
        <f t="shared" si="32"/>
        <v>487.3</v>
      </c>
      <c r="P113" s="1483">
        <f t="shared" si="24"/>
        <v>1.5614335837992857</v>
      </c>
    </row>
    <row r="114" spans="1:16" ht="24.75" customHeight="1">
      <c r="A114" s="101" t="s">
        <v>156</v>
      </c>
      <c r="B114" s="1059" t="s">
        <v>797</v>
      </c>
      <c r="C114" s="1118" t="s">
        <v>841</v>
      </c>
      <c r="D114" s="716" t="s">
        <v>450</v>
      </c>
      <c r="E114" s="716" t="s">
        <v>326</v>
      </c>
      <c r="F114" s="1073" t="s">
        <v>942</v>
      </c>
      <c r="G114" s="716">
        <v>200</v>
      </c>
      <c r="H114" s="716"/>
      <c r="I114" s="1463">
        <v>30208.5</v>
      </c>
      <c r="J114" s="96"/>
      <c r="K114" s="96">
        <v>1764.8</v>
      </c>
      <c r="L114" s="96">
        <v>4118</v>
      </c>
      <c r="M114" s="96"/>
      <c r="N114" s="56"/>
      <c r="O114" s="1453">
        <v>1.7</v>
      </c>
      <c r="P114" s="1453">
        <f t="shared" si="24"/>
        <v>0.005627555158316368</v>
      </c>
    </row>
    <row r="115" spans="1:16" ht="16.5" customHeight="1">
      <c r="A115" s="101"/>
      <c r="B115" s="1059" t="s">
        <v>985</v>
      </c>
      <c r="C115" s="1118" t="s">
        <v>844</v>
      </c>
      <c r="D115" s="716" t="s">
        <v>450</v>
      </c>
      <c r="E115" s="716" t="s">
        <v>326</v>
      </c>
      <c r="F115" s="1073" t="s">
        <v>942</v>
      </c>
      <c r="G115" s="716">
        <v>800</v>
      </c>
      <c r="H115" s="716"/>
      <c r="I115" s="1463">
        <v>1000</v>
      </c>
      <c r="J115" s="96"/>
      <c r="K115" s="96"/>
      <c r="L115" s="96"/>
      <c r="M115" s="96"/>
      <c r="N115" s="56"/>
      <c r="O115" s="1453">
        <v>485.6</v>
      </c>
      <c r="P115" s="1453">
        <f t="shared" si="24"/>
        <v>48.56</v>
      </c>
    </row>
    <row r="116" spans="1:16" ht="24" customHeight="1">
      <c r="A116" s="115"/>
      <c r="B116" s="1091" t="s">
        <v>828</v>
      </c>
      <c r="C116" s="1134" t="s">
        <v>1038</v>
      </c>
      <c r="D116" s="714" t="s">
        <v>450</v>
      </c>
      <c r="E116" s="714" t="s">
        <v>326</v>
      </c>
      <c r="F116" s="707" t="s">
        <v>943</v>
      </c>
      <c r="G116" s="714"/>
      <c r="H116" s="717"/>
      <c r="I116" s="1467">
        <f>I117</f>
        <v>899.4</v>
      </c>
      <c r="J116" s="1467">
        <f aca="true" t="shared" si="33" ref="J116:O116">J117</f>
        <v>0</v>
      </c>
      <c r="K116" s="1467">
        <f t="shared" si="33"/>
        <v>0</v>
      </c>
      <c r="L116" s="1467">
        <f t="shared" si="33"/>
        <v>0</v>
      </c>
      <c r="M116" s="1467">
        <f t="shared" si="33"/>
        <v>0</v>
      </c>
      <c r="N116" s="1467">
        <f t="shared" si="33"/>
        <v>0</v>
      </c>
      <c r="O116" s="1467">
        <f t="shared" si="33"/>
        <v>0</v>
      </c>
      <c r="P116" s="1483">
        <f t="shared" si="24"/>
        <v>0</v>
      </c>
    </row>
    <row r="117" spans="1:16" ht="22.5" customHeight="1">
      <c r="A117" s="115"/>
      <c r="B117" s="1059" t="s">
        <v>829</v>
      </c>
      <c r="C117" s="1118" t="s">
        <v>841</v>
      </c>
      <c r="D117" s="716" t="s">
        <v>450</v>
      </c>
      <c r="E117" s="716" t="s">
        <v>326</v>
      </c>
      <c r="F117" s="1073" t="s">
        <v>943</v>
      </c>
      <c r="G117" s="716">
        <v>200</v>
      </c>
      <c r="H117" s="719"/>
      <c r="I117" s="1463">
        <v>899.4</v>
      </c>
      <c r="J117" s="96">
        <v>0</v>
      </c>
      <c r="K117" s="96">
        <v>0</v>
      </c>
      <c r="L117" s="96">
        <v>0</v>
      </c>
      <c r="M117" s="96">
        <v>0</v>
      </c>
      <c r="N117" s="56"/>
      <c r="O117" s="1453"/>
      <c r="P117" s="1453">
        <f t="shared" si="24"/>
        <v>0</v>
      </c>
    </row>
    <row r="118" spans="1:16" ht="12.75" customHeight="1">
      <c r="A118" s="100" t="s">
        <v>357</v>
      </c>
      <c r="B118" s="1091" t="s">
        <v>986</v>
      </c>
      <c r="C118" s="1128" t="s">
        <v>911</v>
      </c>
      <c r="D118" s="714" t="s">
        <v>450</v>
      </c>
      <c r="E118" s="714" t="s">
        <v>326</v>
      </c>
      <c r="F118" s="707" t="s">
        <v>944</v>
      </c>
      <c r="G118" s="714"/>
      <c r="H118" s="714"/>
      <c r="I118" s="1467">
        <f>I119</f>
        <v>4215.7</v>
      </c>
      <c r="J118" s="1467">
        <f aca="true" t="shared" si="34" ref="J118:O118">J119</f>
        <v>0</v>
      </c>
      <c r="K118" s="1467">
        <f t="shared" si="34"/>
        <v>1096.9</v>
      </c>
      <c r="L118" s="1467">
        <f t="shared" si="34"/>
        <v>2596.1</v>
      </c>
      <c r="M118" s="1467">
        <f t="shared" si="34"/>
        <v>0</v>
      </c>
      <c r="N118" s="1467">
        <f t="shared" si="34"/>
        <v>0</v>
      </c>
      <c r="O118" s="1467">
        <f t="shared" si="34"/>
        <v>0</v>
      </c>
      <c r="P118" s="1483">
        <f t="shared" si="24"/>
        <v>0</v>
      </c>
    </row>
    <row r="119" spans="1:16" ht="22.5" customHeight="1">
      <c r="A119" s="100"/>
      <c r="B119" s="1059" t="s">
        <v>988</v>
      </c>
      <c r="C119" s="1118" t="s">
        <v>841</v>
      </c>
      <c r="D119" s="716" t="s">
        <v>450</v>
      </c>
      <c r="E119" s="716" t="s">
        <v>326</v>
      </c>
      <c r="F119" s="1073" t="s">
        <v>944</v>
      </c>
      <c r="G119" s="716">
        <v>200</v>
      </c>
      <c r="H119" s="714"/>
      <c r="I119" s="1463">
        <v>4215.7</v>
      </c>
      <c r="J119" s="96">
        <v>0</v>
      </c>
      <c r="K119" s="96">
        <v>1096.9</v>
      </c>
      <c r="L119" s="96">
        <v>2596.1</v>
      </c>
      <c r="M119" s="96">
        <v>0</v>
      </c>
      <c r="N119" s="56"/>
      <c r="O119" s="1453"/>
      <c r="P119" s="1453">
        <f t="shared" si="24"/>
        <v>0</v>
      </c>
    </row>
    <row r="120" spans="1:16" ht="33.75" customHeight="1" hidden="1">
      <c r="A120" s="100"/>
      <c r="B120" s="1059" t="s">
        <v>55</v>
      </c>
      <c r="C120" s="1129" t="s">
        <v>546</v>
      </c>
      <c r="D120" s="716" t="s">
        <v>450</v>
      </c>
      <c r="E120" s="716" t="s">
        <v>326</v>
      </c>
      <c r="F120" s="1073" t="s">
        <v>331</v>
      </c>
      <c r="G120" s="716" t="s">
        <v>377</v>
      </c>
      <c r="H120" s="714"/>
      <c r="I120" s="1463" t="e">
        <f>#REF!</f>
        <v>#REF!</v>
      </c>
      <c r="J120" s="96">
        <v>0</v>
      </c>
      <c r="K120" s="96">
        <v>53.9</v>
      </c>
      <c r="L120" s="96">
        <v>125.8</v>
      </c>
      <c r="M120" s="96">
        <v>0</v>
      </c>
      <c r="N120" s="56"/>
      <c r="O120" s="1452"/>
      <c r="P120" s="1452" t="e">
        <f t="shared" si="24"/>
        <v>#REF!</v>
      </c>
    </row>
    <row r="121" spans="1:16" ht="45.75" customHeight="1">
      <c r="A121" s="100"/>
      <c r="B121" s="1091" t="s">
        <v>987</v>
      </c>
      <c r="C121" s="1128" t="s">
        <v>912</v>
      </c>
      <c r="D121" s="714" t="s">
        <v>450</v>
      </c>
      <c r="E121" s="714" t="s">
        <v>326</v>
      </c>
      <c r="F121" s="707" t="s">
        <v>945</v>
      </c>
      <c r="G121" s="714"/>
      <c r="H121" s="714"/>
      <c r="I121" s="1467">
        <f>I122</f>
        <v>3220</v>
      </c>
      <c r="J121" s="1467">
        <f aca="true" t="shared" si="35" ref="J121:O121">J122</f>
        <v>0</v>
      </c>
      <c r="K121" s="1467">
        <f t="shared" si="35"/>
        <v>0</v>
      </c>
      <c r="L121" s="1467">
        <f t="shared" si="35"/>
        <v>300</v>
      </c>
      <c r="M121" s="1467">
        <f t="shared" si="35"/>
        <v>0</v>
      </c>
      <c r="N121" s="1467">
        <f t="shared" si="35"/>
        <v>0</v>
      </c>
      <c r="O121" s="1467">
        <f t="shared" si="35"/>
        <v>0</v>
      </c>
      <c r="P121" s="1483">
        <f t="shared" si="24"/>
        <v>0</v>
      </c>
    </row>
    <row r="122" spans="1:16" ht="26.25" customHeight="1">
      <c r="A122" s="100"/>
      <c r="B122" s="1059" t="s">
        <v>989</v>
      </c>
      <c r="C122" s="1118" t="s">
        <v>841</v>
      </c>
      <c r="D122" s="716" t="s">
        <v>450</v>
      </c>
      <c r="E122" s="716" t="s">
        <v>326</v>
      </c>
      <c r="F122" s="1073" t="s">
        <v>945</v>
      </c>
      <c r="G122" s="716">
        <v>200</v>
      </c>
      <c r="H122" s="714"/>
      <c r="I122" s="1463">
        <v>3220</v>
      </c>
      <c r="J122" s="96">
        <v>0</v>
      </c>
      <c r="K122" s="96">
        <v>0</v>
      </c>
      <c r="L122" s="96">
        <v>300</v>
      </c>
      <c r="M122" s="96">
        <v>0</v>
      </c>
      <c r="N122" s="56"/>
      <c r="O122" s="1453"/>
      <c r="P122" s="1453">
        <f t="shared" si="24"/>
        <v>0</v>
      </c>
    </row>
    <row r="123" spans="1:16" ht="21.75" customHeight="1">
      <c r="A123" s="100"/>
      <c r="B123" s="707" t="s">
        <v>990</v>
      </c>
      <c r="C123" s="1128" t="s">
        <v>913</v>
      </c>
      <c r="D123" s="714" t="s">
        <v>450</v>
      </c>
      <c r="E123" s="714" t="s">
        <v>326</v>
      </c>
      <c r="F123" s="707" t="s">
        <v>946</v>
      </c>
      <c r="G123" s="714"/>
      <c r="H123" s="714"/>
      <c r="I123" s="1467">
        <f>I124</f>
        <v>200</v>
      </c>
      <c r="J123" s="1467">
        <f aca="true" t="shared" si="36" ref="J123:O123">J124</f>
        <v>0</v>
      </c>
      <c r="K123" s="1467">
        <f t="shared" si="36"/>
        <v>1327.6</v>
      </c>
      <c r="L123" s="1467">
        <f t="shared" si="36"/>
        <v>2425.04</v>
      </c>
      <c r="M123" s="1467">
        <f t="shared" si="36"/>
        <v>0</v>
      </c>
      <c r="N123" s="1467">
        <f t="shared" si="36"/>
        <v>0</v>
      </c>
      <c r="O123" s="1467">
        <f t="shared" si="36"/>
        <v>0</v>
      </c>
      <c r="P123" s="1483">
        <f t="shared" si="24"/>
        <v>0</v>
      </c>
    </row>
    <row r="124" spans="1:16" ht="23.25" customHeight="1">
      <c r="A124" s="100"/>
      <c r="B124" s="1059" t="s">
        <v>991</v>
      </c>
      <c r="C124" s="1129" t="s">
        <v>841</v>
      </c>
      <c r="D124" s="716" t="s">
        <v>450</v>
      </c>
      <c r="E124" s="716" t="s">
        <v>326</v>
      </c>
      <c r="F124" s="1073" t="s">
        <v>946</v>
      </c>
      <c r="G124" s="716">
        <v>200</v>
      </c>
      <c r="H124" s="714"/>
      <c r="I124" s="1463">
        <v>200</v>
      </c>
      <c r="J124" s="96">
        <v>0</v>
      </c>
      <c r="K124" s="96">
        <v>1327.6</v>
      </c>
      <c r="L124" s="96">
        <v>2425.04</v>
      </c>
      <c r="M124" s="96">
        <v>0</v>
      </c>
      <c r="N124" s="56"/>
      <c r="O124" s="1453"/>
      <c r="P124" s="1453">
        <f t="shared" si="24"/>
        <v>0</v>
      </c>
    </row>
    <row r="125" spans="1:16" ht="60" customHeight="1">
      <c r="A125" s="114" t="s">
        <v>494</v>
      </c>
      <c r="B125" s="707" t="s">
        <v>992</v>
      </c>
      <c r="C125" s="1128" t="s">
        <v>914</v>
      </c>
      <c r="D125" s="714" t="s">
        <v>450</v>
      </c>
      <c r="E125" s="714" t="s">
        <v>326</v>
      </c>
      <c r="F125" s="707" t="s">
        <v>947</v>
      </c>
      <c r="G125" s="714"/>
      <c r="H125" s="714"/>
      <c r="I125" s="1467">
        <f>I126</f>
        <v>135</v>
      </c>
      <c r="J125" s="1467">
        <f aca="true" t="shared" si="37" ref="J125:O125">J126</f>
        <v>0</v>
      </c>
      <c r="K125" s="1467">
        <f t="shared" si="37"/>
        <v>0</v>
      </c>
      <c r="L125" s="1467">
        <f t="shared" si="37"/>
        <v>0</v>
      </c>
      <c r="M125" s="1467">
        <f t="shared" si="37"/>
        <v>0</v>
      </c>
      <c r="N125" s="1467">
        <f t="shared" si="37"/>
        <v>0</v>
      </c>
      <c r="O125" s="1467">
        <f t="shared" si="37"/>
        <v>0</v>
      </c>
      <c r="P125" s="1483">
        <f t="shared" si="24"/>
        <v>0</v>
      </c>
    </row>
    <row r="126" spans="1:16" ht="23.25" customHeight="1">
      <c r="A126" s="116" t="s">
        <v>493</v>
      </c>
      <c r="B126" s="1100" t="s">
        <v>993</v>
      </c>
      <c r="C126" s="1313" t="s">
        <v>841</v>
      </c>
      <c r="D126" s="716" t="s">
        <v>450</v>
      </c>
      <c r="E126" s="716" t="s">
        <v>326</v>
      </c>
      <c r="F126" s="1073" t="s">
        <v>947</v>
      </c>
      <c r="G126" s="716">
        <v>200</v>
      </c>
      <c r="H126" s="714"/>
      <c r="I126" s="1463">
        <v>135</v>
      </c>
      <c r="J126" s="140"/>
      <c r="K126" s="140"/>
      <c r="L126" s="140"/>
      <c r="M126" s="140"/>
      <c r="N126" s="56"/>
      <c r="O126" s="1453"/>
      <c r="P126" s="1453">
        <f t="shared" si="24"/>
        <v>0</v>
      </c>
    </row>
    <row r="127" spans="1:16" ht="90" customHeight="1">
      <c r="A127" s="101" t="s">
        <v>496</v>
      </c>
      <c r="B127" s="1316" t="s">
        <v>994</v>
      </c>
      <c r="C127" s="1125" t="s">
        <v>916</v>
      </c>
      <c r="D127" s="714" t="s">
        <v>450</v>
      </c>
      <c r="E127" s="714" t="s">
        <v>326</v>
      </c>
      <c r="F127" s="707" t="s">
        <v>948</v>
      </c>
      <c r="G127" s="714"/>
      <c r="H127" s="714"/>
      <c r="I127" s="1467">
        <f>I128</f>
        <v>11826.6</v>
      </c>
      <c r="J127" s="1467">
        <f aca="true" t="shared" si="38" ref="J127:O127">J128</f>
        <v>0</v>
      </c>
      <c r="K127" s="1467">
        <f t="shared" si="38"/>
        <v>0</v>
      </c>
      <c r="L127" s="1467">
        <f t="shared" si="38"/>
        <v>0</v>
      </c>
      <c r="M127" s="1467">
        <f t="shared" si="38"/>
        <v>0</v>
      </c>
      <c r="N127" s="1467">
        <f t="shared" si="38"/>
        <v>0</v>
      </c>
      <c r="O127" s="1467">
        <f t="shared" si="38"/>
        <v>263.8</v>
      </c>
      <c r="P127" s="1483">
        <f t="shared" si="24"/>
        <v>2.2305649975479005</v>
      </c>
    </row>
    <row r="128" spans="1:16" ht="21.75" customHeight="1">
      <c r="A128" s="114" t="s">
        <v>497</v>
      </c>
      <c r="B128" s="1323" t="s">
        <v>995</v>
      </c>
      <c r="C128" s="1313" t="s">
        <v>841</v>
      </c>
      <c r="D128" s="716" t="s">
        <v>450</v>
      </c>
      <c r="E128" s="716" t="s">
        <v>326</v>
      </c>
      <c r="F128" s="1073" t="s">
        <v>948</v>
      </c>
      <c r="G128" s="716">
        <v>200</v>
      </c>
      <c r="H128" s="714"/>
      <c r="I128" s="1463">
        <v>11826.6</v>
      </c>
      <c r="J128" s="140"/>
      <c r="K128" s="140"/>
      <c r="L128" s="140"/>
      <c r="M128" s="140"/>
      <c r="N128" s="56"/>
      <c r="O128" s="1453">
        <v>263.8</v>
      </c>
      <c r="P128" s="1453">
        <f t="shared" si="24"/>
        <v>2.2305649975479005</v>
      </c>
    </row>
    <row r="129" spans="1:16" ht="33" customHeight="1">
      <c r="A129" s="116" t="s">
        <v>493</v>
      </c>
      <c r="B129" s="1316" t="s">
        <v>996</v>
      </c>
      <c r="C129" s="1125" t="s">
        <v>915</v>
      </c>
      <c r="D129" s="714" t="s">
        <v>450</v>
      </c>
      <c r="E129" s="714" t="s">
        <v>326</v>
      </c>
      <c r="F129" s="707" t="s">
        <v>949</v>
      </c>
      <c r="G129" s="714"/>
      <c r="H129" s="714"/>
      <c r="I129" s="1467">
        <f>I130</f>
        <v>577.1</v>
      </c>
      <c r="J129" s="1467">
        <f aca="true" t="shared" si="39" ref="J129:O129">J130</f>
        <v>0</v>
      </c>
      <c r="K129" s="1467">
        <f t="shared" si="39"/>
        <v>2087.1</v>
      </c>
      <c r="L129" s="1467">
        <f t="shared" si="39"/>
        <v>2263.6</v>
      </c>
      <c r="M129" s="1467">
        <f t="shared" si="39"/>
        <v>0</v>
      </c>
      <c r="N129" s="1467">
        <f t="shared" si="39"/>
        <v>0</v>
      </c>
      <c r="O129" s="1467">
        <f t="shared" si="39"/>
        <v>0</v>
      </c>
      <c r="P129" s="1483">
        <f t="shared" si="24"/>
        <v>0</v>
      </c>
    </row>
    <row r="130" spans="1:16" ht="24.75" customHeight="1">
      <c r="A130" s="116"/>
      <c r="B130" s="1323" t="s">
        <v>997</v>
      </c>
      <c r="C130" s="1313" t="s">
        <v>841</v>
      </c>
      <c r="D130" s="716" t="s">
        <v>450</v>
      </c>
      <c r="E130" s="716" t="s">
        <v>326</v>
      </c>
      <c r="F130" s="1073" t="s">
        <v>949</v>
      </c>
      <c r="G130" s="716">
        <v>200</v>
      </c>
      <c r="H130" s="714"/>
      <c r="I130" s="1463">
        <v>577.1</v>
      </c>
      <c r="J130" s="58">
        <f>J131+J133+J135</f>
        <v>0</v>
      </c>
      <c r="K130" s="58">
        <f>K131+K133+K135</f>
        <v>2087.1</v>
      </c>
      <c r="L130" s="58">
        <f>L131+L133+L135</f>
        <v>2263.6</v>
      </c>
      <c r="M130" s="58">
        <f>M131+M133+M135</f>
        <v>0</v>
      </c>
      <c r="N130" s="56"/>
      <c r="O130" s="1453"/>
      <c r="P130" s="1453">
        <f t="shared" si="24"/>
        <v>0</v>
      </c>
    </row>
    <row r="131" spans="1:16" ht="22.5" customHeight="1" hidden="1">
      <c r="A131" s="100" t="s">
        <v>495</v>
      </c>
      <c r="B131" s="1091" t="s">
        <v>831</v>
      </c>
      <c r="C131" s="1128" t="s">
        <v>378</v>
      </c>
      <c r="D131" s="714" t="s">
        <v>450</v>
      </c>
      <c r="E131" s="714" t="s">
        <v>326</v>
      </c>
      <c r="F131" s="707" t="s">
        <v>379</v>
      </c>
      <c r="G131" s="714"/>
      <c r="H131" s="714"/>
      <c r="I131" s="1467" t="e">
        <f>I132</f>
        <v>#REF!</v>
      </c>
      <c r="J131" s="93">
        <f>J132</f>
        <v>0</v>
      </c>
      <c r="K131" s="93">
        <f>K132</f>
        <v>1087.1</v>
      </c>
      <c r="L131" s="93">
        <f>L132</f>
        <v>1666</v>
      </c>
      <c r="M131" s="93">
        <f>M132</f>
        <v>0</v>
      </c>
      <c r="N131" s="56"/>
      <c r="O131" s="1452"/>
      <c r="P131" s="1452" t="e">
        <f t="shared" si="24"/>
        <v>#REF!</v>
      </c>
    </row>
    <row r="132" spans="1:16" ht="14.25" customHeight="1" hidden="1">
      <c r="A132" s="45" t="s">
        <v>496</v>
      </c>
      <c r="B132" s="1100" t="s">
        <v>832</v>
      </c>
      <c r="C132" s="1118" t="e">
        <f>#REF!</f>
        <v>#REF!</v>
      </c>
      <c r="D132" s="716" t="s">
        <v>450</v>
      </c>
      <c r="E132" s="716" t="s">
        <v>326</v>
      </c>
      <c r="F132" s="1073" t="e">
        <f>#REF!</f>
        <v>#REF!</v>
      </c>
      <c r="G132" s="716" t="e">
        <f>#REF!</f>
        <v>#REF!</v>
      </c>
      <c r="H132" s="716"/>
      <c r="I132" s="1463" t="e">
        <f>#REF!</f>
        <v>#REF!</v>
      </c>
      <c r="J132" s="96">
        <v>0</v>
      </c>
      <c r="K132" s="96">
        <v>1087.1</v>
      </c>
      <c r="L132" s="96">
        <v>1666</v>
      </c>
      <c r="M132" s="96">
        <v>0</v>
      </c>
      <c r="N132" s="56"/>
      <c r="O132" s="1452"/>
      <c r="P132" s="1452" t="e">
        <f t="shared" si="24"/>
        <v>#REF!</v>
      </c>
    </row>
    <row r="133" spans="1:16" ht="21" hidden="1">
      <c r="A133" s="100" t="s">
        <v>498</v>
      </c>
      <c r="B133" s="1091" t="s">
        <v>833</v>
      </c>
      <c r="C133" s="1125" t="s">
        <v>380</v>
      </c>
      <c r="D133" s="714" t="s">
        <v>450</v>
      </c>
      <c r="E133" s="714" t="s">
        <v>326</v>
      </c>
      <c r="F133" s="707" t="s">
        <v>314</v>
      </c>
      <c r="G133" s="714"/>
      <c r="H133" s="714"/>
      <c r="I133" s="1467" t="e">
        <f>I134</f>
        <v>#REF!</v>
      </c>
      <c r="J133" s="93">
        <f>J134</f>
        <v>0</v>
      </c>
      <c r="K133" s="93">
        <f>K134</f>
        <v>500</v>
      </c>
      <c r="L133" s="93">
        <f>L134</f>
        <v>300</v>
      </c>
      <c r="M133" s="93">
        <f>M134</f>
        <v>0</v>
      </c>
      <c r="N133" s="56"/>
      <c r="O133" s="1452"/>
      <c r="P133" s="1452" t="e">
        <f t="shared" si="24"/>
        <v>#REF!</v>
      </c>
    </row>
    <row r="134" spans="1:16" ht="14.25" customHeight="1" hidden="1">
      <c r="A134" s="45" t="s">
        <v>499</v>
      </c>
      <c r="B134" s="1100" t="s">
        <v>834</v>
      </c>
      <c r="C134" s="1118" t="e">
        <f>#REF!</f>
        <v>#REF!</v>
      </c>
      <c r="D134" s="716" t="s">
        <v>450</v>
      </c>
      <c r="E134" s="716" t="s">
        <v>326</v>
      </c>
      <c r="F134" s="1073" t="s">
        <v>314</v>
      </c>
      <c r="G134" s="716" t="e">
        <f>#REF!</f>
        <v>#REF!</v>
      </c>
      <c r="H134" s="716"/>
      <c r="I134" s="1463" t="e">
        <f>#REF!</f>
        <v>#REF!</v>
      </c>
      <c r="J134" s="96">
        <v>0</v>
      </c>
      <c r="K134" s="96">
        <v>500</v>
      </c>
      <c r="L134" s="96">
        <v>300</v>
      </c>
      <c r="M134" s="96">
        <v>0</v>
      </c>
      <c r="N134" s="56"/>
      <c r="O134" s="1452"/>
      <c r="P134" s="1452" t="e">
        <f t="shared" si="24"/>
        <v>#REF!</v>
      </c>
    </row>
    <row r="135" spans="1:16" ht="30" customHeight="1">
      <c r="A135" s="151"/>
      <c r="B135" s="1094" t="s">
        <v>998</v>
      </c>
      <c r="C135" s="1134" t="s">
        <v>917</v>
      </c>
      <c r="D135" s="714" t="s">
        <v>450</v>
      </c>
      <c r="E135" s="714" t="s">
        <v>326</v>
      </c>
      <c r="F135" s="707" t="s">
        <v>950</v>
      </c>
      <c r="G135" s="714"/>
      <c r="H135" s="714"/>
      <c r="I135" s="1467">
        <f>I136</f>
        <v>150</v>
      </c>
      <c r="J135" s="1467">
        <f aca="true" t="shared" si="40" ref="J135:O135">J136</f>
        <v>0</v>
      </c>
      <c r="K135" s="1467">
        <f t="shared" si="40"/>
        <v>500</v>
      </c>
      <c r="L135" s="1467">
        <f t="shared" si="40"/>
        <v>297.6</v>
      </c>
      <c r="M135" s="1467">
        <f t="shared" si="40"/>
        <v>0</v>
      </c>
      <c r="N135" s="1467">
        <f t="shared" si="40"/>
        <v>0</v>
      </c>
      <c r="O135" s="1467">
        <f t="shared" si="40"/>
        <v>0</v>
      </c>
      <c r="P135" s="1483">
        <f t="shared" si="24"/>
        <v>0</v>
      </c>
    </row>
    <row r="136" spans="1:16" ht="28.5" customHeight="1">
      <c r="A136" s="151"/>
      <c r="B136" s="1337" t="s">
        <v>999</v>
      </c>
      <c r="C136" s="1118" t="s">
        <v>841</v>
      </c>
      <c r="D136" s="716" t="s">
        <v>450</v>
      </c>
      <c r="E136" s="716" t="s">
        <v>326</v>
      </c>
      <c r="F136" s="1073" t="s">
        <v>950</v>
      </c>
      <c r="G136" s="716">
        <v>200</v>
      </c>
      <c r="H136" s="714"/>
      <c r="I136" s="1463">
        <v>150</v>
      </c>
      <c r="J136" s="96">
        <v>0</v>
      </c>
      <c r="K136" s="96">
        <v>500</v>
      </c>
      <c r="L136" s="96">
        <v>297.6</v>
      </c>
      <c r="M136" s="96">
        <v>0</v>
      </c>
      <c r="N136" s="56"/>
      <c r="O136" s="1453"/>
      <c r="P136" s="1453">
        <f t="shared" si="24"/>
        <v>0</v>
      </c>
    </row>
    <row r="137" spans="1:16" ht="29.25" customHeight="1">
      <c r="A137" s="119"/>
      <c r="B137" s="1094" t="s">
        <v>1000</v>
      </c>
      <c r="C137" s="1119" t="s">
        <v>918</v>
      </c>
      <c r="D137" s="714" t="s">
        <v>450</v>
      </c>
      <c r="E137" s="714" t="s">
        <v>326</v>
      </c>
      <c r="F137" s="707" t="s">
        <v>951</v>
      </c>
      <c r="G137" s="729"/>
      <c r="H137" s="729"/>
      <c r="I137" s="1467">
        <f>I138</f>
        <v>3795.2</v>
      </c>
      <c r="J137" s="1467">
        <f aca="true" t="shared" si="41" ref="J137:O137">J138</f>
        <v>0</v>
      </c>
      <c r="K137" s="1467">
        <f t="shared" si="41"/>
        <v>0</v>
      </c>
      <c r="L137" s="1467">
        <f t="shared" si="41"/>
        <v>0</v>
      </c>
      <c r="M137" s="1467">
        <f t="shared" si="41"/>
        <v>0</v>
      </c>
      <c r="N137" s="1467">
        <f t="shared" si="41"/>
        <v>0</v>
      </c>
      <c r="O137" s="1467">
        <f t="shared" si="41"/>
        <v>132</v>
      </c>
      <c r="P137" s="1483">
        <f t="shared" si="24"/>
        <v>3.4780775716694774</v>
      </c>
    </row>
    <row r="138" spans="1:16" ht="27" customHeight="1">
      <c r="A138" s="119"/>
      <c r="B138" s="1100" t="s">
        <v>1001</v>
      </c>
      <c r="C138" s="1118" t="s">
        <v>841</v>
      </c>
      <c r="D138" s="716" t="s">
        <v>450</v>
      </c>
      <c r="E138" s="716" t="s">
        <v>326</v>
      </c>
      <c r="F138" s="1073" t="s">
        <v>951</v>
      </c>
      <c r="G138" s="716">
        <v>200</v>
      </c>
      <c r="H138" s="739"/>
      <c r="I138" s="1463">
        <v>3795.2</v>
      </c>
      <c r="J138" s="96">
        <v>0</v>
      </c>
      <c r="K138" s="96">
        <v>0</v>
      </c>
      <c r="L138" s="96">
        <v>0</v>
      </c>
      <c r="M138" s="96">
        <v>0</v>
      </c>
      <c r="N138" s="56"/>
      <c r="O138" s="1453">
        <v>132</v>
      </c>
      <c r="P138" s="1453">
        <f t="shared" si="24"/>
        <v>3.4780775716694774</v>
      </c>
    </row>
    <row r="139" spans="1:16" ht="23.25" customHeight="1">
      <c r="A139" s="119"/>
      <c r="B139" s="1094" t="s">
        <v>1002</v>
      </c>
      <c r="C139" s="1117" t="s">
        <v>920</v>
      </c>
      <c r="D139" s="714" t="s">
        <v>450</v>
      </c>
      <c r="E139" s="714" t="s">
        <v>326</v>
      </c>
      <c r="F139" s="707" t="s">
        <v>952</v>
      </c>
      <c r="G139" s="729"/>
      <c r="H139" s="739"/>
      <c r="I139" s="1465">
        <f>I140</f>
        <v>1660.2</v>
      </c>
      <c r="J139" s="1465">
        <f aca="true" t="shared" si="42" ref="J139:O139">J140</f>
        <v>0</v>
      </c>
      <c r="K139" s="1465">
        <f t="shared" si="42"/>
        <v>0</v>
      </c>
      <c r="L139" s="1465">
        <f t="shared" si="42"/>
        <v>0</v>
      </c>
      <c r="M139" s="1465">
        <f t="shared" si="42"/>
        <v>0</v>
      </c>
      <c r="N139" s="1465">
        <f t="shared" si="42"/>
        <v>0</v>
      </c>
      <c r="O139" s="1465">
        <f t="shared" si="42"/>
        <v>0</v>
      </c>
      <c r="P139" s="1483">
        <f t="shared" si="24"/>
        <v>0</v>
      </c>
    </row>
    <row r="140" spans="1:16" ht="24.75" customHeight="1">
      <c r="A140" s="119"/>
      <c r="B140" s="1100" t="s">
        <v>1003</v>
      </c>
      <c r="C140" s="1118" t="s">
        <v>841</v>
      </c>
      <c r="D140" s="716" t="s">
        <v>450</v>
      </c>
      <c r="E140" s="716" t="s">
        <v>326</v>
      </c>
      <c r="F140" s="1073" t="s">
        <v>952</v>
      </c>
      <c r="G140" s="716">
        <v>200</v>
      </c>
      <c r="H140" s="739"/>
      <c r="I140" s="1463">
        <v>1660.2</v>
      </c>
      <c r="J140" s="96"/>
      <c r="K140" s="96"/>
      <c r="L140" s="96"/>
      <c r="M140" s="96"/>
      <c r="N140" s="56"/>
      <c r="O140" s="1453"/>
      <c r="P140" s="1453">
        <f t="shared" si="24"/>
        <v>0</v>
      </c>
    </row>
    <row r="141" spans="1:16" ht="22.5" customHeight="1">
      <c r="A141" s="119"/>
      <c r="B141" s="1094" t="s">
        <v>1004</v>
      </c>
      <c r="C141" s="1125" t="s">
        <v>919</v>
      </c>
      <c r="D141" s="714" t="s">
        <v>450</v>
      </c>
      <c r="E141" s="714" t="s">
        <v>326</v>
      </c>
      <c r="F141" s="707" t="s">
        <v>953</v>
      </c>
      <c r="G141" s="729"/>
      <c r="H141" s="729"/>
      <c r="I141" s="1467">
        <f>I142</f>
        <v>1000</v>
      </c>
      <c r="J141" s="1467">
        <f aca="true" t="shared" si="43" ref="J141:O141">J142</f>
        <v>0</v>
      </c>
      <c r="K141" s="1467">
        <f t="shared" si="43"/>
        <v>0</v>
      </c>
      <c r="L141" s="1467">
        <f t="shared" si="43"/>
        <v>0</v>
      </c>
      <c r="M141" s="1467">
        <f t="shared" si="43"/>
        <v>500</v>
      </c>
      <c r="N141" s="1467">
        <f t="shared" si="43"/>
        <v>0</v>
      </c>
      <c r="O141" s="1467">
        <f t="shared" si="43"/>
        <v>0</v>
      </c>
      <c r="P141" s="1483">
        <f t="shared" si="24"/>
        <v>0</v>
      </c>
    </row>
    <row r="142" spans="1:16" ht="28.5" customHeight="1">
      <c r="A142" s="119"/>
      <c r="B142" s="1100" t="s">
        <v>1005</v>
      </c>
      <c r="C142" s="1118" t="s">
        <v>841</v>
      </c>
      <c r="D142" s="716" t="s">
        <v>450</v>
      </c>
      <c r="E142" s="716" t="s">
        <v>326</v>
      </c>
      <c r="F142" s="1073" t="s">
        <v>953</v>
      </c>
      <c r="G142" s="716">
        <v>200</v>
      </c>
      <c r="H142" s="739"/>
      <c r="I142" s="1463">
        <v>1000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453"/>
      <c r="P142" s="1453">
        <f t="shared" si="24"/>
        <v>0</v>
      </c>
    </row>
    <row r="143" spans="1:16" ht="25.5" customHeight="1" hidden="1">
      <c r="A143" s="119"/>
      <c r="B143" s="1338"/>
      <c r="C143" s="1127" t="s">
        <v>526</v>
      </c>
      <c r="D143" s="713" t="s">
        <v>450</v>
      </c>
      <c r="E143" s="713" t="s">
        <v>525</v>
      </c>
      <c r="F143" s="1479"/>
      <c r="G143" s="1078"/>
      <c r="H143" s="1339"/>
      <c r="I143" s="1469" t="e">
        <f>I144</f>
        <v>#REF!</v>
      </c>
      <c r="J143" s="59">
        <f aca="true" t="shared" si="44" ref="J143:M144">J144</f>
        <v>0</v>
      </c>
      <c r="K143" s="59">
        <f t="shared" si="44"/>
        <v>8</v>
      </c>
      <c r="L143" s="59">
        <f t="shared" si="44"/>
        <v>0</v>
      </c>
      <c r="M143" s="59">
        <f t="shared" si="44"/>
        <v>0</v>
      </c>
      <c r="N143" s="56"/>
      <c r="O143" s="1452"/>
      <c r="P143" s="1452" t="e">
        <f t="shared" si="24"/>
        <v>#REF!</v>
      </c>
    </row>
    <row r="144" spans="1:16" ht="20.25" hidden="1">
      <c r="A144" s="119"/>
      <c r="B144" s="1340"/>
      <c r="C144" s="1134" t="s">
        <v>527</v>
      </c>
      <c r="D144" s="714" t="s">
        <v>450</v>
      </c>
      <c r="E144" s="714" t="s">
        <v>525</v>
      </c>
      <c r="F144" s="707" t="s">
        <v>528</v>
      </c>
      <c r="G144" s="714"/>
      <c r="H144" s="729"/>
      <c r="I144" s="1467" t="e">
        <f>I145</f>
        <v>#REF!</v>
      </c>
      <c r="J144" s="93">
        <f t="shared" si="44"/>
        <v>0</v>
      </c>
      <c r="K144" s="93">
        <f t="shared" si="44"/>
        <v>8</v>
      </c>
      <c r="L144" s="93">
        <f t="shared" si="44"/>
        <v>0</v>
      </c>
      <c r="M144" s="93">
        <f t="shared" si="44"/>
        <v>0</v>
      </c>
      <c r="N144" s="56"/>
      <c r="O144" s="1452"/>
      <c r="P144" s="1452" t="e">
        <f t="shared" si="24"/>
        <v>#REF!</v>
      </c>
    </row>
    <row r="145" spans="1:16" ht="15" customHeight="1" hidden="1">
      <c r="A145" s="119"/>
      <c r="B145" s="1100"/>
      <c r="C145" s="1118" t="e">
        <f>#REF!</f>
        <v>#REF!</v>
      </c>
      <c r="D145" s="716" t="s">
        <v>450</v>
      </c>
      <c r="E145" s="716" t="s">
        <v>525</v>
      </c>
      <c r="F145" s="1073" t="s">
        <v>528</v>
      </c>
      <c r="G145" s="716" t="e">
        <f>#REF!</f>
        <v>#REF!</v>
      </c>
      <c r="H145" s="739"/>
      <c r="I145" s="1463" t="e">
        <f>#REF!</f>
        <v>#REF!</v>
      </c>
      <c r="J145" s="96">
        <v>0</v>
      </c>
      <c r="K145" s="96">
        <v>8</v>
      </c>
      <c r="L145" s="96">
        <v>0</v>
      </c>
      <c r="M145" s="96">
        <v>0</v>
      </c>
      <c r="N145" s="56"/>
      <c r="O145" s="1452"/>
      <c r="P145" s="1452" t="e">
        <f t="shared" si="24"/>
        <v>#REF!</v>
      </c>
    </row>
    <row r="146" spans="1:16" ht="39">
      <c r="A146" s="119"/>
      <c r="B146" s="1500" t="s">
        <v>553</v>
      </c>
      <c r="C146" s="1507" t="s">
        <v>771</v>
      </c>
      <c r="D146" s="1502" t="s">
        <v>450</v>
      </c>
      <c r="E146" s="1502" t="s">
        <v>772</v>
      </c>
      <c r="F146" s="1509"/>
      <c r="G146" s="1510"/>
      <c r="H146" s="1511"/>
      <c r="I146" s="1505">
        <f>I147+I149</f>
        <v>253.4</v>
      </c>
      <c r="J146" s="1505">
        <f aca="true" t="shared" si="45" ref="J146:O146">J147+J149</f>
        <v>0</v>
      </c>
      <c r="K146" s="1505">
        <f t="shared" si="45"/>
        <v>0</v>
      </c>
      <c r="L146" s="1505">
        <f t="shared" si="45"/>
        <v>0</v>
      </c>
      <c r="M146" s="1505">
        <f t="shared" si="45"/>
        <v>0</v>
      </c>
      <c r="N146" s="1505">
        <f t="shared" si="45"/>
        <v>0</v>
      </c>
      <c r="O146" s="1505">
        <f t="shared" si="45"/>
        <v>0</v>
      </c>
      <c r="P146" s="1499">
        <f aca="true" t="shared" si="46" ref="P146:P194">O146/I146*100</f>
        <v>0</v>
      </c>
    </row>
    <row r="147" spans="1:16" ht="36.75" customHeight="1">
      <c r="A147" s="119"/>
      <c r="B147" s="1341" t="s">
        <v>72</v>
      </c>
      <c r="C147" s="1128" t="s">
        <v>1039</v>
      </c>
      <c r="D147" s="727" t="s">
        <v>450</v>
      </c>
      <c r="E147" s="727" t="s">
        <v>772</v>
      </c>
      <c r="F147" s="1091" t="s">
        <v>937</v>
      </c>
      <c r="G147" s="727"/>
      <c r="H147" s="727"/>
      <c r="I147" s="1468">
        <f>I148</f>
        <v>18.1</v>
      </c>
      <c r="J147" s="1468">
        <f aca="true" t="shared" si="47" ref="J147:O147">J148</f>
        <v>0</v>
      </c>
      <c r="K147" s="1468">
        <f t="shared" si="47"/>
        <v>0</v>
      </c>
      <c r="L147" s="1468">
        <f t="shared" si="47"/>
        <v>0</v>
      </c>
      <c r="M147" s="1468">
        <f t="shared" si="47"/>
        <v>0</v>
      </c>
      <c r="N147" s="1468">
        <f t="shared" si="47"/>
        <v>0</v>
      </c>
      <c r="O147" s="1468">
        <f t="shared" si="47"/>
        <v>0</v>
      </c>
      <c r="P147" s="1483">
        <f t="shared" si="46"/>
        <v>0</v>
      </c>
    </row>
    <row r="148" spans="1:16" ht="22.5" customHeight="1">
      <c r="A148" s="119"/>
      <c r="B148" s="1337" t="s">
        <v>798</v>
      </c>
      <c r="C148" s="1118" t="s">
        <v>841</v>
      </c>
      <c r="D148" s="716" t="s">
        <v>450</v>
      </c>
      <c r="E148" s="716">
        <v>705</v>
      </c>
      <c r="F148" s="1073" t="s">
        <v>937</v>
      </c>
      <c r="G148" s="716">
        <v>200</v>
      </c>
      <c r="H148" s="716"/>
      <c r="I148" s="1463">
        <v>18.1</v>
      </c>
      <c r="J148" s="158"/>
      <c r="K148" s="158"/>
      <c r="L148" s="158"/>
      <c r="M148" s="158"/>
      <c r="N148" s="56"/>
      <c r="O148" s="1453"/>
      <c r="P148" s="1453">
        <f t="shared" si="46"/>
        <v>0</v>
      </c>
    </row>
    <row r="149" spans="1:16" ht="36" customHeight="1">
      <c r="A149" s="119"/>
      <c r="B149" s="1341" t="s">
        <v>897</v>
      </c>
      <c r="C149" s="1119" t="s">
        <v>1040</v>
      </c>
      <c r="D149" s="727" t="s">
        <v>450</v>
      </c>
      <c r="E149" s="727" t="s">
        <v>772</v>
      </c>
      <c r="F149" s="1091" t="s">
        <v>938</v>
      </c>
      <c r="G149" s="727"/>
      <c r="H149" s="727"/>
      <c r="I149" s="1468">
        <f>I150</f>
        <v>235.3</v>
      </c>
      <c r="J149" s="1468">
        <f aca="true" t="shared" si="48" ref="J149:O149">J150</f>
        <v>0</v>
      </c>
      <c r="K149" s="1468">
        <f t="shared" si="48"/>
        <v>0</v>
      </c>
      <c r="L149" s="1468">
        <f t="shared" si="48"/>
        <v>0</v>
      </c>
      <c r="M149" s="1468">
        <f t="shared" si="48"/>
        <v>0</v>
      </c>
      <c r="N149" s="1468">
        <f t="shared" si="48"/>
        <v>0</v>
      </c>
      <c r="O149" s="1468">
        <f t="shared" si="48"/>
        <v>0</v>
      </c>
      <c r="P149" s="1483">
        <f t="shared" si="46"/>
        <v>0</v>
      </c>
    </row>
    <row r="150" spans="1:16" ht="23.25" customHeight="1">
      <c r="A150" s="119"/>
      <c r="B150" s="1100" t="s">
        <v>898</v>
      </c>
      <c r="C150" s="1118" t="s">
        <v>841</v>
      </c>
      <c r="D150" s="716" t="s">
        <v>450</v>
      </c>
      <c r="E150" s="1073" t="s">
        <v>772</v>
      </c>
      <c r="F150" s="1073" t="s">
        <v>938</v>
      </c>
      <c r="G150" s="716">
        <v>200</v>
      </c>
      <c r="H150" s="716"/>
      <c r="I150" s="1463">
        <v>235.3</v>
      </c>
      <c r="J150" s="158"/>
      <c r="K150" s="158"/>
      <c r="L150" s="158"/>
      <c r="M150" s="158"/>
      <c r="N150" s="56"/>
      <c r="O150" s="1453"/>
      <c r="P150" s="1453">
        <f t="shared" si="46"/>
        <v>0</v>
      </c>
    </row>
    <row r="151" spans="1:16" ht="15.75" customHeight="1">
      <c r="A151" s="119"/>
      <c r="B151" s="1500" t="s">
        <v>309</v>
      </c>
      <c r="C151" s="1507" t="s">
        <v>297</v>
      </c>
      <c r="D151" s="1502" t="s">
        <v>450</v>
      </c>
      <c r="E151" s="1502" t="s">
        <v>299</v>
      </c>
      <c r="F151" s="1509"/>
      <c r="G151" s="1510"/>
      <c r="H151" s="1511"/>
      <c r="I151" s="1505">
        <f>I152+I154</f>
        <v>3239.2</v>
      </c>
      <c r="J151" s="1505">
        <f aca="true" t="shared" si="49" ref="J151:O151">J152+J154</f>
        <v>0</v>
      </c>
      <c r="K151" s="1505">
        <f t="shared" si="49"/>
        <v>0</v>
      </c>
      <c r="L151" s="1505">
        <f t="shared" si="49"/>
        <v>0</v>
      </c>
      <c r="M151" s="1505">
        <f t="shared" si="49"/>
        <v>0</v>
      </c>
      <c r="N151" s="1505">
        <f t="shared" si="49"/>
        <v>0</v>
      </c>
      <c r="O151" s="1505">
        <f t="shared" si="49"/>
        <v>99.8</v>
      </c>
      <c r="P151" s="1499">
        <f t="shared" si="46"/>
        <v>3.0810076562114106</v>
      </c>
    </row>
    <row r="152" spans="1:16" ht="33.75" customHeight="1">
      <c r="A152" s="119" t="s">
        <v>84</v>
      </c>
      <c r="B152" s="1094" t="s">
        <v>73</v>
      </c>
      <c r="C152" s="1128" t="s">
        <v>881</v>
      </c>
      <c r="D152" s="727" t="s">
        <v>450</v>
      </c>
      <c r="E152" s="727" t="s">
        <v>299</v>
      </c>
      <c r="F152" s="1091" t="s">
        <v>936</v>
      </c>
      <c r="G152" s="727"/>
      <c r="H152" s="727"/>
      <c r="I152" s="1468">
        <f>I153</f>
        <v>1640.4</v>
      </c>
      <c r="J152" s="1468">
        <f aca="true" t="shared" si="50" ref="J152:O152">J153</f>
        <v>0</v>
      </c>
      <c r="K152" s="1468">
        <f t="shared" si="50"/>
        <v>0</v>
      </c>
      <c r="L152" s="1468">
        <f t="shared" si="50"/>
        <v>0</v>
      </c>
      <c r="M152" s="1468">
        <f t="shared" si="50"/>
        <v>0</v>
      </c>
      <c r="N152" s="1468">
        <f t="shared" si="50"/>
        <v>0</v>
      </c>
      <c r="O152" s="1468">
        <f t="shared" si="50"/>
        <v>0</v>
      </c>
      <c r="P152" s="1483">
        <f t="shared" si="46"/>
        <v>0</v>
      </c>
    </row>
    <row r="153" spans="1:16" ht="23.25" customHeight="1">
      <c r="A153" s="122" t="s">
        <v>157</v>
      </c>
      <c r="B153" s="1100" t="s">
        <v>74</v>
      </c>
      <c r="C153" s="1342" t="s">
        <v>841</v>
      </c>
      <c r="D153" s="716" t="s">
        <v>450</v>
      </c>
      <c r="E153" s="716" t="s">
        <v>299</v>
      </c>
      <c r="F153" s="1073" t="s">
        <v>936</v>
      </c>
      <c r="G153" s="716">
        <v>200</v>
      </c>
      <c r="H153" s="716"/>
      <c r="I153" s="1463">
        <v>1640.4</v>
      </c>
      <c r="J153" s="140"/>
      <c r="K153" s="140"/>
      <c r="L153" s="140"/>
      <c r="M153" s="140"/>
      <c r="N153" s="56"/>
      <c r="O153" s="1453"/>
      <c r="P153" s="1453">
        <f t="shared" si="46"/>
        <v>0</v>
      </c>
    </row>
    <row r="154" spans="1:16" ht="35.25" customHeight="1">
      <c r="A154" s="121" t="s">
        <v>493</v>
      </c>
      <c r="B154" s="1136" t="s">
        <v>667</v>
      </c>
      <c r="C154" s="1128" t="s">
        <v>880</v>
      </c>
      <c r="D154" s="714" t="s">
        <v>450</v>
      </c>
      <c r="E154" s="714" t="s">
        <v>299</v>
      </c>
      <c r="F154" s="707" t="s">
        <v>941</v>
      </c>
      <c r="G154" s="714"/>
      <c r="H154" s="714"/>
      <c r="I154" s="1467">
        <f>I155</f>
        <v>1598.8</v>
      </c>
      <c r="J154" s="1467">
        <f aca="true" t="shared" si="51" ref="J154:O154">J155</f>
        <v>0</v>
      </c>
      <c r="K154" s="1467">
        <f t="shared" si="51"/>
        <v>0</v>
      </c>
      <c r="L154" s="1467">
        <f t="shared" si="51"/>
        <v>0</v>
      </c>
      <c r="M154" s="1467">
        <f t="shared" si="51"/>
        <v>0</v>
      </c>
      <c r="N154" s="1467">
        <f t="shared" si="51"/>
        <v>0</v>
      </c>
      <c r="O154" s="1467">
        <f t="shared" si="51"/>
        <v>99.8</v>
      </c>
      <c r="P154" s="1483">
        <f t="shared" si="46"/>
        <v>6.24218163622717</v>
      </c>
    </row>
    <row r="155" spans="1:16" ht="20.25">
      <c r="A155" s="123" t="s">
        <v>88</v>
      </c>
      <c r="B155" s="1100" t="s">
        <v>668</v>
      </c>
      <c r="C155" s="1118" t="s">
        <v>841</v>
      </c>
      <c r="D155" s="716" t="s">
        <v>450</v>
      </c>
      <c r="E155" s="716" t="s">
        <v>299</v>
      </c>
      <c r="F155" s="1073" t="s">
        <v>941</v>
      </c>
      <c r="G155" s="716">
        <v>200</v>
      </c>
      <c r="H155" s="716"/>
      <c r="I155" s="1463">
        <v>1598.8</v>
      </c>
      <c r="J155" s="140"/>
      <c r="K155" s="140"/>
      <c r="L155" s="140"/>
      <c r="M155" s="140"/>
      <c r="N155" s="56"/>
      <c r="O155" s="1453">
        <v>99.8</v>
      </c>
      <c r="P155" s="1453">
        <f t="shared" si="46"/>
        <v>6.24218163622717</v>
      </c>
    </row>
    <row r="156" spans="1:16" ht="13.5">
      <c r="A156" s="123"/>
      <c r="B156" s="1500" t="s">
        <v>310</v>
      </c>
      <c r="C156" s="1508" t="s">
        <v>10</v>
      </c>
      <c r="D156" s="1502" t="s">
        <v>450</v>
      </c>
      <c r="E156" s="1502" t="s">
        <v>14</v>
      </c>
      <c r="F156" s="1509"/>
      <c r="G156" s="1510"/>
      <c r="H156" s="1511"/>
      <c r="I156" s="1505">
        <f>I157+I159+I161</f>
        <v>1338.1</v>
      </c>
      <c r="J156" s="1505">
        <f aca="true" t="shared" si="52" ref="J156:O156">J157+J159+J161</f>
        <v>0</v>
      </c>
      <c r="K156" s="1505">
        <f t="shared" si="52"/>
        <v>0</v>
      </c>
      <c r="L156" s="1505">
        <f t="shared" si="52"/>
        <v>0</v>
      </c>
      <c r="M156" s="1505">
        <f t="shared" si="52"/>
        <v>0</v>
      </c>
      <c r="N156" s="1505">
        <f t="shared" si="52"/>
        <v>0</v>
      </c>
      <c r="O156" s="1505">
        <f t="shared" si="52"/>
        <v>53.4</v>
      </c>
      <c r="P156" s="1499">
        <f t="shared" si="46"/>
        <v>3.9907331290635977</v>
      </c>
    </row>
    <row r="157" spans="1:16" ht="34.5" customHeight="1">
      <c r="A157" s="123"/>
      <c r="B157" s="1136" t="s">
        <v>7</v>
      </c>
      <c r="C157" s="1119" t="s">
        <v>882</v>
      </c>
      <c r="D157" s="714" t="s">
        <v>450</v>
      </c>
      <c r="E157" s="714" t="s">
        <v>14</v>
      </c>
      <c r="F157" s="707" t="s">
        <v>931</v>
      </c>
      <c r="G157" s="714"/>
      <c r="H157" s="714"/>
      <c r="I157" s="1467">
        <f>I158</f>
        <v>1035.3</v>
      </c>
      <c r="J157" s="1467">
        <f aca="true" t="shared" si="53" ref="J157:O157">J158</f>
        <v>0</v>
      </c>
      <c r="K157" s="1467">
        <f t="shared" si="53"/>
        <v>0</v>
      </c>
      <c r="L157" s="1467">
        <f t="shared" si="53"/>
        <v>0</v>
      </c>
      <c r="M157" s="1467">
        <f t="shared" si="53"/>
        <v>0</v>
      </c>
      <c r="N157" s="1467">
        <f t="shared" si="53"/>
        <v>0</v>
      </c>
      <c r="O157" s="1467">
        <f t="shared" si="53"/>
        <v>0</v>
      </c>
      <c r="P157" s="1483">
        <f t="shared" si="46"/>
        <v>0</v>
      </c>
    </row>
    <row r="158" spans="1:16" ht="25.5" customHeight="1">
      <c r="A158" s="123"/>
      <c r="B158" s="1100" t="s">
        <v>8</v>
      </c>
      <c r="C158" s="1118" t="s">
        <v>841</v>
      </c>
      <c r="D158" s="716" t="s">
        <v>450</v>
      </c>
      <c r="E158" s="716" t="s">
        <v>14</v>
      </c>
      <c r="F158" s="1073" t="s">
        <v>931</v>
      </c>
      <c r="G158" s="716">
        <v>200</v>
      </c>
      <c r="H158" s="716"/>
      <c r="I158" s="1463">
        <v>1035.3</v>
      </c>
      <c r="J158" s="140"/>
      <c r="K158" s="140"/>
      <c r="L158" s="140"/>
      <c r="M158" s="140"/>
      <c r="N158" s="56"/>
      <c r="O158" s="1453"/>
      <c r="P158" s="1453">
        <f t="shared" si="46"/>
        <v>0</v>
      </c>
    </row>
    <row r="159" spans="1:16" ht="68.25" customHeight="1">
      <c r="A159" s="123"/>
      <c r="B159" s="1136" t="s">
        <v>830</v>
      </c>
      <c r="C159" s="1119" t="s">
        <v>894</v>
      </c>
      <c r="D159" s="714" t="s">
        <v>450</v>
      </c>
      <c r="E159" s="714" t="s">
        <v>14</v>
      </c>
      <c r="F159" s="707" t="s">
        <v>934</v>
      </c>
      <c r="G159" s="714"/>
      <c r="H159" s="714"/>
      <c r="I159" s="1467">
        <f>I160</f>
        <v>176.1</v>
      </c>
      <c r="J159" s="1467">
        <f aca="true" t="shared" si="54" ref="J159:O159">J160</f>
        <v>0</v>
      </c>
      <c r="K159" s="1467">
        <f t="shared" si="54"/>
        <v>0</v>
      </c>
      <c r="L159" s="1467">
        <f t="shared" si="54"/>
        <v>0</v>
      </c>
      <c r="M159" s="1467">
        <f t="shared" si="54"/>
        <v>0</v>
      </c>
      <c r="N159" s="1467">
        <f t="shared" si="54"/>
        <v>0</v>
      </c>
      <c r="O159" s="1467">
        <f t="shared" si="54"/>
        <v>26.7</v>
      </c>
      <c r="P159" s="1483">
        <f t="shared" si="46"/>
        <v>15.1618398637138</v>
      </c>
    </row>
    <row r="160" spans="1:16" ht="22.5" customHeight="1">
      <c r="A160" s="123"/>
      <c r="B160" s="1100" t="s">
        <v>831</v>
      </c>
      <c r="C160" s="1118" t="s">
        <v>841</v>
      </c>
      <c r="D160" s="716" t="s">
        <v>450</v>
      </c>
      <c r="E160" s="716" t="s">
        <v>14</v>
      </c>
      <c r="F160" s="1073" t="s">
        <v>934</v>
      </c>
      <c r="G160" s="716">
        <v>200</v>
      </c>
      <c r="H160" s="716"/>
      <c r="I160" s="1463">
        <v>176.1</v>
      </c>
      <c r="J160" s="140"/>
      <c r="K160" s="140"/>
      <c r="L160" s="140"/>
      <c r="M160" s="140"/>
      <c r="N160" s="56"/>
      <c r="O160" s="1453">
        <v>26.7</v>
      </c>
      <c r="P160" s="1453">
        <f t="shared" si="46"/>
        <v>15.1618398637138</v>
      </c>
    </row>
    <row r="161" spans="1:16" ht="48.75" customHeight="1">
      <c r="A161" s="123"/>
      <c r="B161" s="1136" t="s">
        <v>835</v>
      </c>
      <c r="C161" s="1119" t="s">
        <v>878</v>
      </c>
      <c r="D161" s="714" t="s">
        <v>450</v>
      </c>
      <c r="E161" s="714" t="s">
        <v>14</v>
      </c>
      <c r="F161" s="707" t="s">
        <v>933</v>
      </c>
      <c r="G161" s="714"/>
      <c r="H161" s="714"/>
      <c r="I161" s="1467">
        <f>I162</f>
        <v>126.7</v>
      </c>
      <c r="J161" s="1467">
        <f aca="true" t="shared" si="55" ref="J161:O161">J162</f>
        <v>0</v>
      </c>
      <c r="K161" s="1467">
        <f t="shared" si="55"/>
        <v>0</v>
      </c>
      <c r="L161" s="1467">
        <f t="shared" si="55"/>
        <v>0</v>
      </c>
      <c r="M161" s="1467">
        <f t="shared" si="55"/>
        <v>0</v>
      </c>
      <c r="N161" s="1467">
        <f t="shared" si="55"/>
        <v>0</v>
      </c>
      <c r="O161" s="1467">
        <f t="shared" si="55"/>
        <v>26.7</v>
      </c>
      <c r="P161" s="1483">
        <f t="shared" si="46"/>
        <v>21.07340173638516</v>
      </c>
    </row>
    <row r="162" spans="1:16" ht="24.75" customHeight="1">
      <c r="A162" s="123"/>
      <c r="B162" s="1100" t="s">
        <v>836</v>
      </c>
      <c r="C162" s="1118" t="s">
        <v>841</v>
      </c>
      <c r="D162" s="716" t="s">
        <v>450</v>
      </c>
      <c r="E162" s="716" t="s">
        <v>14</v>
      </c>
      <c r="F162" s="1073" t="s">
        <v>933</v>
      </c>
      <c r="G162" s="716">
        <v>200</v>
      </c>
      <c r="H162" s="716"/>
      <c r="I162" s="1463">
        <v>126.7</v>
      </c>
      <c r="J162" s="158"/>
      <c r="K162" s="158"/>
      <c r="L162" s="158"/>
      <c r="M162" s="158"/>
      <c r="N162" s="56"/>
      <c r="O162" s="1453">
        <v>26.7</v>
      </c>
      <c r="P162" s="1453">
        <f t="shared" si="46"/>
        <v>21.07340173638516</v>
      </c>
    </row>
    <row r="163" spans="1:16" ht="13.5">
      <c r="A163" s="123"/>
      <c r="B163" s="1500" t="s">
        <v>75</v>
      </c>
      <c r="C163" s="1507" t="s">
        <v>483</v>
      </c>
      <c r="D163" s="1502" t="s">
        <v>450</v>
      </c>
      <c r="E163" s="1502" t="s">
        <v>303</v>
      </c>
      <c r="F163" s="1500"/>
      <c r="G163" s="1504"/>
      <c r="H163" s="1504"/>
      <c r="I163" s="1505">
        <f>I164+I166</f>
        <v>8670</v>
      </c>
      <c r="J163" s="1505">
        <f aca="true" t="shared" si="56" ref="J163:O163">J164+J166</f>
        <v>849</v>
      </c>
      <c r="K163" s="1505">
        <f t="shared" si="56"/>
        <v>707</v>
      </c>
      <c r="L163" s="1505">
        <f t="shared" si="56"/>
        <v>197</v>
      </c>
      <c r="M163" s="1505">
        <f t="shared" si="56"/>
        <v>253</v>
      </c>
      <c r="N163" s="1505">
        <f t="shared" si="56"/>
        <v>0</v>
      </c>
      <c r="O163" s="1505">
        <f t="shared" si="56"/>
        <v>2264.7</v>
      </c>
      <c r="P163" s="1499">
        <f t="shared" si="46"/>
        <v>26.121107266435985</v>
      </c>
    </row>
    <row r="164" spans="1:16" ht="46.5" customHeight="1">
      <c r="A164" s="123"/>
      <c r="B164" s="1136" t="s">
        <v>76</v>
      </c>
      <c r="C164" s="1125" t="s">
        <v>891</v>
      </c>
      <c r="D164" s="714" t="s">
        <v>450</v>
      </c>
      <c r="E164" s="729" t="s">
        <v>303</v>
      </c>
      <c r="F164" s="1136" t="s">
        <v>939</v>
      </c>
      <c r="G164" s="739"/>
      <c r="H164" s="739"/>
      <c r="I164" s="1467">
        <f>I165</f>
        <v>7785</v>
      </c>
      <c r="J164" s="1467">
        <f aca="true" t="shared" si="57" ref="J164:O164">J165</f>
        <v>849</v>
      </c>
      <c r="K164" s="1467">
        <f t="shared" si="57"/>
        <v>707</v>
      </c>
      <c r="L164" s="1467">
        <f t="shared" si="57"/>
        <v>197</v>
      </c>
      <c r="M164" s="1467">
        <f t="shared" si="57"/>
        <v>253</v>
      </c>
      <c r="N164" s="1467">
        <f t="shared" si="57"/>
        <v>0</v>
      </c>
      <c r="O164" s="1467">
        <f t="shared" si="57"/>
        <v>1379.7</v>
      </c>
      <c r="P164" s="1483">
        <f t="shared" si="46"/>
        <v>17.722543352601157</v>
      </c>
    </row>
    <row r="165" spans="1:16" ht="13.5" customHeight="1">
      <c r="A165" s="123"/>
      <c r="B165" s="1100" t="s">
        <v>77</v>
      </c>
      <c r="C165" s="1118" t="s">
        <v>781</v>
      </c>
      <c r="D165" s="716" t="s">
        <v>450</v>
      </c>
      <c r="E165" s="716" t="s">
        <v>303</v>
      </c>
      <c r="F165" s="1073" t="s">
        <v>939</v>
      </c>
      <c r="G165" s="716">
        <v>200</v>
      </c>
      <c r="H165" s="739"/>
      <c r="I165" s="1463">
        <v>7785</v>
      </c>
      <c r="J165" s="96">
        <v>849</v>
      </c>
      <c r="K165" s="96">
        <v>707</v>
      </c>
      <c r="L165" s="96">
        <v>197</v>
      </c>
      <c r="M165" s="96">
        <v>253</v>
      </c>
      <c r="N165" s="56"/>
      <c r="O165" s="1453">
        <v>1379.7</v>
      </c>
      <c r="P165" s="1453">
        <f t="shared" si="46"/>
        <v>17.722543352601157</v>
      </c>
    </row>
    <row r="166" spans="1:16" ht="37.5" customHeight="1">
      <c r="A166" s="123"/>
      <c r="B166" s="1136" t="s">
        <v>686</v>
      </c>
      <c r="C166" s="1125" t="s">
        <v>890</v>
      </c>
      <c r="D166" s="714" t="s">
        <v>450</v>
      </c>
      <c r="E166" s="729" t="s">
        <v>303</v>
      </c>
      <c r="F166" s="1136" t="s">
        <v>940</v>
      </c>
      <c r="G166" s="739"/>
      <c r="H166" s="739"/>
      <c r="I166" s="1467">
        <f>I167</f>
        <v>885</v>
      </c>
      <c r="J166" s="1467">
        <f aca="true" t="shared" si="58" ref="J166:O166">J167</f>
        <v>0</v>
      </c>
      <c r="K166" s="1467">
        <f t="shared" si="58"/>
        <v>0</v>
      </c>
      <c r="L166" s="1467">
        <f t="shared" si="58"/>
        <v>0</v>
      </c>
      <c r="M166" s="1467">
        <f t="shared" si="58"/>
        <v>0</v>
      </c>
      <c r="N166" s="1467">
        <f t="shared" si="58"/>
        <v>0</v>
      </c>
      <c r="O166" s="1467">
        <f t="shared" si="58"/>
        <v>885</v>
      </c>
      <c r="P166" s="1483">
        <f t="shared" si="46"/>
        <v>100</v>
      </c>
    </row>
    <row r="167" spans="1:16" ht="13.5" customHeight="1">
      <c r="A167" s="123"/>
      <c r="B167" s="1100" t="s">
        <v>687</v>
      </c>
      <c r="C167" s="1118" t="s">
        <v>277</v>
      </c>
      <c r="D167" s="716" t="s">
        <v>450</v>
      </c>
      <c r="E167" s="716" t="s">
        <v>303</v>
      </c>
      <c r="F167" s="1073" t="s">
        <v>940</v>
      </c>
      <c r="G167" s="716">
        <v>200</v>
      </c>
      <c r="H167" s="739"/>
      <c r="I167" s="1463">
        <v>885</v>
      </c>
      <c r="J167" s="96"/>
      <c r="K167" s="96"/>
      <c r="L167" s="96"/>
      <c r="M167" s="96"/>
      <c r="N167" s="56"/>
      <c r="O167" s="1453">
        <v>885</v>
      </c>
      <c r="P167" s="1453">
        <f t="shared" si="46"/>
        <v>100</v>
      </c>
    </row>
    <row r="168" spans="1:16" ht="28.5" customHeight="1">
      <c r="A168" s="123"/>
      <c r="B168" s="1500" t="s">
        <v>1</v>
      </c>
      <c r="C168" s="1507" t="s">
        <v>856</v>
      </c>
      <c r="D168" s="1502" t="s">
        <v>450</v>
      </c>
      <c r="E168" s="1503" t="s">
        <v>862</v>
      </c>
      <c r="F168" s="1500"/>
      <c r="G168" s="1504"/>
      <c r="H168" s="1504"/>
      <c r="I168" s="1505">
        <f>I169</f>
        <v>1133</v>
      </c>
      <c r="J168" s="1505">
        <f aca="true" t="shared" si="59" ref="J168:O169">J169</f>
        <v>0</v>
      </c>
      <c r="K168" s="1505">
        <f t="shared" si="59"/>
        <v>0</v>
      </c>
      <c r="L168" s="1505">
        <f t="shared" si="59"/>
        <v>0</v>
      </c>
      <c r="M168" s="1505">
        <f t="shared" si="59"/>
        <v>0</v>
      </c>
      <c r="N168" s="1505">
        <f t="shared" si="59"/>
        <v>0</v>
      </c>
      <c r="O168" s="1505">
        <f t="shared" si="59"/>
        <v>255.8</v>
      </c>
      <c r="P168" s="1499">
        <f t="shared" si="46"/>
        <v>22.577228596646073</v>
      </c>
    </row>
    <row r="169" spans="1:16" ht="36" customHeight="1">
      <c r="A169" s="123"/>
      <c r="B169" s="1094" t="s">
        <v>2</v>
      </c>
      <c r="C169" s="1125" t="s">
        <v>881</v>
      </c>
      <c r="D169" s="727" t="s">
        <v>450</v>
      </c>
      <c r="E169" s="1094" t="s">
        <v>862</v>
      </c>
      <c r="F169" s="1094" t="s">
        <v>936</v>
      </c>
      <c r="G169" s="738"/>
      <c r="H169" s="738"/>
      <c r="I169" s="1468">
        <f>I170</f>
        <v>1133</v>
      </c>
      <c r="J169" s="1468">
        <f t="shared" si="59"/>
        <v>0</v>
      </c>
      <c r="K169" s="1468">
        <f t="shared" si="59"/>
        <v>0</v>
      </c>
      <c r="L169" s="1468">
        <f t="shared" si="59"/>
        <v>0</v>
      </c>
      <c r="M169" s="1468">
        <f t="shared" si="59"/>
        <v>0</v>
      </c>
      <c r="N169" s="1468">
        <f t="shared" si="59"/>
        <v>0</v>
      </c>
      <c r="O169" s="1468">
        <f t="shared" si="59"/>
        <v>255.8</v>
      </c>
      <c r="P169" s="1483">
        <f t="shared" si="46"/>
        <v>22.577228596646073</v>
      </c>
    </row>
    <row r="170" spans="1:16" ht="25.5" customHeight="1">
      <c r="A170" s="123"/>
      <c r="B170" s="1100" t="s">
        <v>3</v>
      </c>
      <c r="C170" s="1118" t="s">
        <v>841</v>
      </c>
      <c r="D170" s="716" t="s">
        <v>450</v>
      </c>
      <c r="E170" s="1073" t="s">
        <v>862</v>
      </c>
      <c r="F170" s="1073" t="s">
        <v>936</v>
      </c>
      <c r="G170" s="716">
        <v>200</v>
      </c>
      <c r="H170" s="739"/>
      <c r="I170" s="1463">
        <v>1133</v>
      </c>
      <c r="J170" s="96"/>
      <c r="K170" s="96"/>
      <c r="L170" s="96"/>
      <c r="M170" s="96"/>
      <c r="N170" s="56"/>
      <c r="O170" s="1453">
        <v>255.8</v>
      </c>
      <c r="P170" s="1453">
        <f t="shared" si="46"/>
        <v>22.577228596646073</v>
      </c>
    </row>
    <row r="171" spans="1:16" ht="14.25" customHeight="1">
      <c r="A171" s="124"/>
      <c r="B171" s="1500" t="s">
        <v>405</v>
      </c>
      <c r="C171" s="1506" t="s">
        <v>692</v>
      </c>
      <c r="D171" s="1502" t="s">
        <v>450</v>
      </c>
      <c r="E171" s="1504" t="s">
        <v>695</v>
      </c>
      <c r="F171" s="1500"/>
      <c r="G171" s="1504"/>
      <c r="H171" s="1504"/>
      <c r="I171" s="1505">
        <f>I172</f>
        <v>1469.5</v>
      </c>
      <c r="J171" s="1505">
        <f aca="true" t="shared" si="60" ref="J171:O172">J172</f>
        <v>0</v>
      </c>
      <c r="K171" s="1505">
        <f t="shared" si="60"/>
        <v>0</v>
      </c>
      <c r="L171" s="1505">
        <f t="shared" si="60"/>
        <v>0</v>
      </c>
      <c r="M171" s="1505">
        <f t="shared" si="60"/>
        <v>0</v>
      </c>
      <c r="N171" s="1505">
        <f t="shared" si="60"/>
        <v>0</v>
      </c>
      <c r="O171" s="1505">
        <f t="shared" si="60"/>
        <v>306.5</v>
      </c>
      <c r="P171" s="1499">
        <f t="shared" si="46"/>
        <v>20.857434501531134</v>
      </c>
    </row>
    <row r="172" spans="1:16" ht="47.25" customHeight="1">
      <c r="A172" s="124"/>
      <c r="B172" s="1136" t="s">
        <v>408</v>
      </c>
      <c r="C172" s="1119" t="s">
        <v>970</v>
      </c>
      <c r="D172" s="714" t="s">
        <v>450</v>
      </c>
      <c r="E172" s="729" t="s">
        <v>695</v>
      </c>
      <c r="F172" s="1087" t="s">
        <v>930</v>
      </c>
      <c r="G172" s="728"/>
      <c r="H172" s="716"/>
      <c r="I172" s="1465">
        <f>I173</f>
        <v>1469.5</v>
      </c>
      <c r="J172" s="1465">
        <f t="shared" si="60"/>
        <v>0</v>
      </c>
      <c r="K172" s="1465">
        <f t="shared" si="60"/>
        <v>0</v>
      </c>
      <c r="L172" s="1465">
        <f t="shared" si="60"/>
        <v>0</v>
      </c>
      <c r="M172" s="1465">
        <f t="shared" si="60"/>
        <v>0</v>
      </c>
      <c r="N172" s="1465">
        <f t="shared" si="60"/>
        <v>0</v>
      </c>
      <c r="O172" s="1465">
        <f t="shared" si="60"/>
        <v>306.5</v>
      </c>
      <c r="P172" s="1483">
        <f t="shared" si="46"/>
        <v>20.857434501531134</v>
      </c>
    </row>
    <row r="173" spans="1:16" ht="15.75" customHeight="1">
      <c r="A173" s="124"/>
      <c r="B173" s="1100" t="s">
        <v>409</v>
      </c>
      <c r="C173" s="1118" t="s">
        <v>842</v>
      </c>
      <c r="D173" s="716" t="s">
        <v>450</v>
      </c>
      <c r="E173" s="740" t="s">
        <v>695</v>
      </c>
      <c r="F173" s="1480" t="s">
        <v>930</v>
      </c>
      <c r="G173" s="723">
        <v>300</v>
      </c>
      <c r="H173" s="1042"/>
      <c r="I173" s="1466">
        <v>1469.5</v>
      </c>
      <c r="J173" s="158"/>
      <c r="K173" s="158"/>
      <c r="L173" s="158"/>
      <c r="M173" s="158"/>
      <c r="N173" s="56"/>
      <c r="O173" s="1453">
        <v>306.5</v>
      </c>
      <c r="P173" s="1453">
        <f t="shared" si="46"/>
        <v>20.857434501531134</v>
      </c>
    </row>
    <row r="174" spans="1:16" ht="15" customHeight="1">
      <c r="A174" s="124"/>
      <c r="B174" s="1500" t="s">
        <v>406</v>
      </c>
      <c r="C174" s="1506" t="s">
        <v>490</v>
      </c>
      <c r="D174" s="1502" t="s">
        <v>450</v>
      </c>
      <c r="E174" s="1504" t="s">
        <v>567</v>
      </c>
      <c r="F174" s="1500"/>
      <c r="G174" s="1504"/>
      <c r="H174" s="1504"/>
      <c r="I174" s="1505">
        <f>I177+I175</f>
        <v>12743.3</v>
      </c>
      <c r="J174" s="1505">
        <f aca="true" t="shared" si="61" ref="J174:O174">J177+J175</f>
        <v>1470</v>
      </c>
      <c r="K174" s="1505">
        <f t="shared" si="61"/>
        <v>1500</v>
      </c>
      <c r="L174" s="1505">
        <f t="shared" si="61"/>
        <v>1515</v>
      </c>
      <c r="M174" s="1505">
        <f t="shared" si="61"/>
        <v>1515</v>
      </c>
      <c r="N174" s="1505">
        <f t="shared" si="61"/>
        <v>0</v>
      </c>
      <c r="O174" s="1505">
        <f t="shared" si="61"/>
        <v>3113.2999999999997</v>
      </c>
      <c r="P174" s="1499">
        <f t="shared" si="46"/>
        <v>24.430877402242746</v>
      </c>
    </row>
    <row r="175" spans="1:16" ht="44.25" customHeight="1">
      <c r="A175" s="124"/>
      <c r="B175" s="1094" t="s">
        <v>410</v>
      </c>
      <c r="C175" s="1128" t="s">
        <v>967</v>
      </c>
      <c r="D175" s="714" t="s">
        <v>450</v>
      </c>
      <c r="E175" s="729" t="s">
        <v>567</v>
      </c>
      <c r="F175" s="1136" t="s">
        <v>964</v>
      </c>
      <c r="G175" s="729"/>
      <c r="H175" s="729"/>
      <c r="I175" s="1467">
        <f>I176</f>
        <v>9548.5</v>
      </c>
      <c r="J175" s="1467">
        <f aca="true" t="shared" si="62" ref="J175:O175">J176</f>
        <v>1470</v>
      </c>
      <c r="K175" s="1467">
        <f t="shared" si="62"/>
        <v>1500</v>
      </c>
      <c r="L175" s="1467">
        <f t="shared" si="62"/>
        <v>1515</v>
      </c>
      <c r="M175" s="1467">
        <f t="shared" si="62"/>
        <v>1515</v>
      </c>
      <c r="N175" s="1467">
        <f t="shared" si="62"/>
        <v>0</v>
      </c>
      <c r="O175" s="1467">
        <f t="shared" si="62"/>
        <v>2361.2</v>
      </c>
      <c r="P175" s="1483">
        <f t="shared" si="46"/>
        <v>24.72849138608158</v>
      </c>
    </row>
    <row r="176" spans="1:16" ht="18.75" customHeight="1">
      <c r="A176" s="124"/>
      <c r="B176" s="1100" t="s">
        <v>411</v>
      </c>
      <c r="C176" s="1135" t="s">
        <v>842</v>
      </c>
      <c r="D176" s="716" t="s">
        <v>450</v>
      </c>
      <c r="E176" s="740" t="s">
        <v>567</v>
      </c>
      <c r="F176" s="1100" t="s">
        <v>964</v>
      </c>
      <c r="G176" s="740">
        <v>300</v>
      </c>
      <c r="H176" s="729"/>
      <c r="I176" s="1463">
        <v>9548.5</v>
      </c>
      <c r="J176" s="96">
        <v>1470</v>
      </c>
      <c r="K176" s="96">
        <v>1500</v>
      </c>
      <c r="L176" s="96">
        <v>1515</v>
      </c>
      <c r="M176" s="96">
        <v>1515</v>
      </c>
      <c r="N176" s="56"/>
      <c r="O176" s="1453">
        <v>2361.2</v>
      </c>
      <c r="P176" s="1453">
        <f t="shared" si="46"/>
        <v>24.72849138608158</v>
      </c>
    </row>
    <row r="177" spans="1:16" ht="34.5" customHeight="1">
      <c r="A177" s="364"/>
      <c r="B177" s="1094" t="s">
        <v>688</v>
      </c>
      <c r="C177" s="1128" t="s">
        <v>865</v>
      </c>
      <c r="D177" s="714" t="s">
        <v>450</v>
      </c>
      <c r="E177" s="729" t="s">
        <v>567</v>
      </c>
      <c r="F177" s="1136" t="s">
        <v>965</v>
      </c>
      <c r="G177" s="729"/>
      <c r="H177" s="1343"/>
      <c r="I177" s="1465">
        <f>I178</f>
        <v>3194.8</v>
      </c>
      <c r="J177" s="1465">
        <f aca="true" t="shared" si="63" ref="J177:O177">J178</f>
        <v>0</v>
      </c>
      <c r="K177" s="1465">
        <f t="shared" si="63"/>
        <v>0</v>
      </c>
      <c r="L177" s="1465">
        <f t="shared" si="63"/>
        <v>0</v>
      </c>
      <c r="M177" s="1465">
        <f t="shared" si="63"/>
        <v>0</v>
      </c>
      <c r="N177" s="1465">
        <f t="shared" si="63"/>
        <v>0</v>
      </c>
      <c r="O177" s="1465">
        <f t="shared" si="63"/>
        <v>752.1</v>
      </c>
      <c r="P177" s="1483">
        <f t="shared" si="46"/>
        <v>23.54137974208088</v>
      </c>
    </row>
    <row r="178" spans="1:16" ht="18" customHeight="1">
      <c r="A178" s="364"/>
      <c r="B178" s="1100" t="s">
        <v>689</v>
      </c>
      <c r="C178" s="1135" t="s">
        <v>842</v>
      </c>
      <c r="D178" s="716" t="s">
        <v>450</v>
      </c>
      <c r="E178" s="740" t="s">
        <v>567</v>
      </c>
      <c r="F178" s="1100" t="s">
        <v>965</v>
      </c>
      <c r="G178" s="740">
        <v>300</v>
      </c>
      <c r="H178" s="737"/>
      <c r="I178" s="1463">
        <v>3194.8</v>
      </c>
      <c r="J178" s="140"/>
      <c r="K178" s="140"/>
      <c r="L178" s="140"/>
      <c r="M178" s="140"/>
      <c r="N178" s="56"/>
      <c r="O178" s="1453">
        <v>752.1</v>
      </c>
      <c r="P178" s="1453">
        <f t="shared" si="46"/>
        <v>23.54137974208088</v>
      </c>
    </row>
    <row r="179" spans="1:16" ht="22.5" customHeight="1">
      <c r="A179" s="228"/>
      <c r="B179" s="1500" t="s">
        <v>25</v>
      </c>
      <c r="C179" s="1501" t="s">
        <v>896</v>
      </c>
      <c r="D179" s="1502">
        <v>968</v>
      </c>
      <c r="E179" s="1502">
        <v>1101</v>
      </c>
      <c r="F179" s="1503"/>
      <c r="G179" s="1502"/>
      <c r="H179" s="1504"/>
      <c r="I179" s="1505">
        <f>I180</f>
        <v>3136</v>
      </c>
      <c r="J179" s="1505">
        <f aca="true" t="shared" si="64" ref="J179:O180">J180</f>
        <v>0</v>
      </c>
      <c r="K179" s="1505">
        <f t="shared" si="64"/>
        <v>0</v>
      </c>
      <c r="L179" s="1505">
        <f t="shared" si="64"/>
        <v>0</v>
      </c>
      <c r="M179" s="1505">
        <f t="shared" si="64"/>
        <v>0</v>
      </c>
      <c r="N179" s="1505">
        <f t="shared" si="64"/>
        <v>0</v>
      </c>
      <c r="O179" s="1505">
        <f t="shared" si="64"/>
        <v>902.4</v>
      </c>
      <c r="P179" s="1499">
        <f t="shared" si="46"/>
        <v>28.775510204081634</v>
      </c>
    </row>
    <row r="180" spans="1:16" ht="72" customHeight="1">
      <c r="A180" s="228"/>
      <c r="B180" s="1094" t="s">
        <v>29</v>
      </c>
      <c r="C180" s="1119" t="s">
        <v>883</v>
      </c>
      <c r="D180" s="731">
        <v>968</v>
      </c>
      <c r="E180" s="731">
        <v>1101</v>
      </c>
      <c r="F180" s="1124" t="s">
        <v>929</v>
      </c>
      <c r="G180" s="740"/>
      <c r="H180" s="740"/>
      <c r="I180" s="1467">
        <f>I181</f>
        <v>3136</v>
      </c>
      <c r="J180" s="1467">
        <f t="shared" si="64"/>
        <v>0</v>
      </c>
      <c r="K180" s="1467">
        <f t="shared" si="64"/>
        <v>0</v>
      </c>
      <c r="L180" s="1467">
        <f t="shared" si="64"/>
        <v>0</v>
      </c>
      <c r="M180" s="1467">
        <f t="shared" si="64"/>
        <v>0</v>
      </c>
      <c r="N180" s="1467">
        <f t="shared" si="64"/>
        <v>0</v>
      </c>
      <c r="O180" s="1467">
        <f t="shared" si="64"/>
        <v>902.4</v>
      </c>
      <c r="P180" s="1483">
        <f t="shared" si="46"/>
        <v>28.775510204081634</v>
      </c>
    </row>
    <row r="181" spans="1:16" ht="24.75" customHeight="1">
      <c r="A181" s="228"/>
      <c r="B181" s="1100" t="s">
        <v>30</v>
      </c>
      <c r="C181" s="1342" t="s">
        <v>841</v>
      </c>
      <c r="D181" s="783">
        <v>968</v>
      </c>
      <c r="E181" s="783">
        <v>1101</v>
      </c>
      <c r="F181" s="1137" t="s">
        <v>929</v>
      </c>
      <c r="G181" s="783">
        <v>200</v>
      </c>
      <c r="H181" s="740"/>
      <c r="I181" s="1463">
        <v>3136</v>
      </c>
      <c r="J181" s="96"/>
      <c r="K181" s="96"/>
      <c r="L181" s="96"/>
      <c r="M181" s="96"/>
      <c r="N181" s="56"/>
      <c r="O181" s="1453">
        <v>902.4</v>
      </c>
      <c r="P181" s="1453">
        <f t="shared" si="46"/>
        <v>28.775510204081634</v>
      </c>
    </row>
    <row r="182" spans="1:16" ht="14.25" customHeight="1">
      <c r="A182" s="228"/>
      <c r="B182" s="1493" t="s">
        <v>52</v>
      </c>
      <c r="C182" s="1494" t="s">
        <v>619</v>
      </c>
      <c r="D182" s="1495">
        <v>968</v>
      </c>
      <c r="E182" s="1495">
        <v>1102</v>
      </c>
      <c r="F182" s="1496"/>
      <c r="G182" s="1495"/>
      <c r="H182" s="1497"/>
      <c r="I182" s="1498">
        <f>I183</f>
        <v>90</v>
      </c>
      <c r="J182" s="1498">
        <f aca="true" t="shared" si="65" ref="J182:O182">J183</f>
        <v>0</v>
      </c>
      <c r="K182" s="1498">
        <f t="shared" si="65"/>
        <v>0</v>
      </c>
      <c r="L182" s="1498">
        <f t="shared" si="65"/>
        <v>0</v>
      </c>
      <c r="M182" s="1498">
        <f t="shared" si="65"/>
        <v>0</v>
      </c>
      <c r="N182" s="1498">
        <f t="shared" si="65"/>
        <v>0</v>
      </c>
      <c r="O182" s="1498">
        <f t="shared" si="65"/>
        <v>0</v>
      </c>
      <c r="P182" s="1499">
        <f t="shared" si="46"/>
        <v>0</v>
      </c>
    </row>
    <row r="183" spans="1:16" ht="72.75" customHeight="1">
      <c r="A183" s="228"/>
      <c r="B183" s="1094" t="s">
        <v>53</v>
      </c>
      <c r="C183" s="1119" t="s">
        <v>883</v>
      </c>
      <c r="D183" s="721">
        <v>968</v>
      </c>
      <c r="E183" s="721">
        <v>1102</v>
      </c>
      <c r="F183" s="1087" t="s">
        <v>929</v>
      </c>
      <c r="G183" s="721"/>
      <c r="H183" s="1344"/>
      <c r="I183" s="1465">
        <f>I186</f>
        <v>90</v>
      </c>
      <c r="J183" s="1465">
        <f aca="true" t="shared" si="66" ref="J183:O183">J186</f>
        <v>0</v>
      </c>
      <c r="K183" s="1465">
        <f t="shared" si="66"/>
        <v>0</v>
      </c>
      <c r="L183" s="1465">
        <f t="shared" si="66"/>
        <v>0</v>
      </c>
      <c r="M183" s="1465">
        <f t="shared" si="66"/>
        <v>0</v>
      </c>
      <c r="N183" s="1465">
        <f t="shared" si="66"/>
        <v>0</v>
      </c>
      <c r="O183" s="1465">
        <f t="shared" si="66"/>
        <v>0</v>
      </c>
      <c r="P183" s="1483">
        <f t="shared" si="46"/>
        <v>0</v>
      </c>
    </row>
    <row r="184" spans="1:16" ht="18" customHeight="1" hidden="1" thickBot="1">
      <c r="A184" s="228"/>
      <c r="B184" s="1100" t="s">
        <v>837</v>
      </c>
      <c r="C184" s="1118" t="e">
        <f>#REF!</f>
        <v>#REF!</v>
      </c>
      <c r="D184" s="723">
        <v>968</v>
      </c>
      <c r="E184" s="723">
        <v>1102</v>
      </c>
      <c r="F184" s="1083" t="s">
        <v>730</v>
      </c>
      <c r="G184" s="723">
        <v>240</v>
      </c>
      <c r="H184" s="1344"/>
      <c r="I184" s="1466" t="e">
        <f>SUM(I185:I186)</f>
        <v>#REF!</v>
      </c>
      <c r="J184" s="96"/>
      <c r="K184" s="96"/>
      <c r="L184" s="96"/>
      <c r="M184" s="96"/>
      <c r="N184" s="56"/>
      <c r="O184" s="1452"/>
      <c r="P184" s="1452" t="e">
        <f t="shared" si="46"/>
        <v>#REF!</v>
      </c>
    </row>
    <row r="185" spans="1:16" ht="23.25" customHeight="1" hidden="1" thickBot="1">
      <c r="A185" s="228"/>
      <c r="B185" s="1100" t="s">
        <v>159</v>
      </c>
      <c r="C185" s="1118" t="e">
        <f>#REF!</f>
        <v>#REF!</v>
      </c>
      <c r="D185" s="723" t="e">
        <f>#REF!</f>
        <v>#REF!</v>
      </c>
      <c r="E185" s="723">
        <v>1102</v>
      </c>
      <c r="F185" s="1083" t="s">
        <v>730</v>
      </c>
      <c r="G185" s="723">
        <v>242</v>
      </c>
      <c r="H185" s="1092"/>
      <c r="I185" s="1466" t="e">
        <f>#REF!</f>
        <v>#REF!</v>
      </c>
      <c r="J185" s="96"/>
      <c r="K185" s="96"/>
      <c r="L185" s="96"/>
      <c r="M185" s="96"/>
      <c r="N185" s="56"/>
      <c r="O185" s="1452"/>
      <c r="P185" s="1452" t="e">
        <f t="shared" si="46"/>
        <v>#REF!</v>
      </c>
    </row>
    <row r="186" spans="1:16" ht="25.5" customHeight="1">
      <c r="A186" s="228"/>
      <c r="B186" s="1100" t="s">
        <v>54</v>
      </c>
      <c r="C186" s="1118" t="s">
        <v>841</v>
      </c>
      <c r="D186" s="723">
        <v>968</v>
      </c>
      <c r="E186" s="723">
        <v>1102</v>
      </c>
      <c r="F186" s="1083" t="s">
        <v>929</v>
      </c>
      <c r="G186" s="723">
        <v>200</v>
      </c>
      <c r="H186" s="1092"/>
      <c r="I186" s="1466">
        <v>90</v>
      </c>
      <c r="J186" s="96"/>
      <c r="K186" s="96"/>
      <c r="L186" s="96"/>
      <c r="M186" s="96"/>
      <c r="N186" s="56"/>
      <c r="O186" s="1453"/>
      <c r="P186" s="1453">
        <f t="shared" si="46"/>
        <v>0</v>
      </c>
    </row>
    <row r="187" spans="1:16" ht="16.5" customHeight="1" hidden="1" thickBot="1">
      <c r="A187" s="228"/>
      <c r="B187" s="1345" t="s">
        <v>628</v>
      </c>
      <c r="C187" s="1346" t="s">
        <v>620</v>
      </c>
      <c r="D187" s="1081">
        <v>968</v>
      </c>
      <c r="E187" s="1081">
        <v>1200</v>
      </c>
      <c r="F187" s="1481"/>
      <c r="G187" s="1081"/>
      <c r="H187" s="1347"/>
      <c r="I187" s="1470">
        <f>I188</f>
        <v>1960</v>
      </c>
      <c r="J187" s="96"/>
      <c r="K187" s="96"/>
      <c r="L187" s="96"/>
      <c r="M187" s="96"/>
      <c r="N187" s="56"/>
      <c r="O187" s="1452"/>
      <c r="P187" s="1452">
        <f t="shared" si="46"/>
        <v>0</v>
      </c>
    </row>
    <row r="188" spans="1:16" ht="13.5" customHeight="1">
      <c r="A188" s="228"/>
      <c r="B188" s="1493" t="s">
        <v>698</v>
      </c>
      <c r="C188" s="1494" t="s">
        <v>484</v>
      </c>
      <c r="D188" s="1495">
        <v>968</v>
      </c>
      <c r="E188" s="1495">
        <v>1202</v>
      </c>
      <c r="F188" s="1496"/>
      <c r="G188" s="1495"/>
      <c r="H188" s="1497"/>
      <c r="I188" s="1498">
        <f>I189</f>
        <v>1960</v>
      </c>
      <c r="J188" s="1498">
        <f aca="true" t="shared" si="67" ref="J188:O189">J189</f>
        <v>0</v>
      </c>
      <c r="K188" s="1498">
        <f t="shared" si="67"/>
        <v>0</v>
      </c>
      <c r="L188" s="1498">
        <f t="shared" si="67"/>
        <v>0</v>
      </c>
      <c r="M188" s="1498">
        <f t="shared" si="67"/>
        <v>0</v>
      </c>
      <c r="N188" s="1498">
        <f t="shared" si="67"/>
        <v>0</v>
      </c>
      <c r="O188" s="1498">
        <f t="shared" si="67"/>
        <v>307.5</v>
      </c>
      <c r="P188" s="1499">
        <f t="shared" si="46"/>
        <v>15.688775510204081</v>
      </c>
    </row>
    <row r="189" spans="1:16" ht="23.25" customHeight="1">
      <c r="A189" s="228"/>
      <c r="B189" s="1094" t="s">
        <v>699</v>
      </c>
      <c r="C189" s="1119" t="s">
        <v>1041</v>
      </c>
      <c r="D189" s="722">
        <v>968</v>
      </c>
      <c r="E189" s="722">
        <v>1202</v>
      </c>
      <c r="F189" s="1082" t="s">
        <v>928</v>
      </c>
      <c r="G189" s="722"/>
      <c r="H189" s="1348"/>
      <c r="I189" s="1465">
        <f>I190</f>
        <v>1960</v>
      </c>
      <c r="J189" s="1465">
        <f t="shared" si="67"/>
        <v>0</v>
      </c>
      <c r="K189" s="1465">
        <f t="shared" si="67"/>
        <v>0</v>
      </c>
      <c r="L189" s="1465">
        <f t="shared" si="67"/>
        <v>0</v>
      </c>
      <c r="M189" s="1465">
        <f t="shared" si="67"/>
        <v>0</v>
      </c>
      <c r="N189" s="1465">
        <f t="shared" si="67"/>
        <v>0</v>
      </c>
      <c r="O189" s="1465">
        <f t="shared" si="67"/>
        <v>307.5</v>
      </c>
      <c r="P189" s="1483">
        <f t="shared" si="46"/>
        <v>15.688775510204081</v>
      </c>
    </row>
    <row r="190" spans="1:16" ht="23.25" customHeight="1">
      <c r="A190" s="228"/>
      <c r="B190" s="1100" t="s">
        <v>700</v>
      </c>
      <c r="C190" s="1118" t="s">
        <v>841</v>
      </c>
      <c r="D190" s="723">
        <v>968</v>
      </c>
      <c r="E190" s="723">
        <v>1202</v>
      </c>
      <c r="F190" s="1083" t="s">
        <v>928</v>
      </c>
      <c r="G190" s="723">
        <v>200</v>
      </c>
      <c r="H190" s="1092"/>
      <c r="I190" s="1466">
        <v>1960</v>
      </c>
      <c r="J190" s="96"/>
      <c r="K190" s="96"/>
      <c r="L190" s="96"/>
      <c r="M190" s="96"/>
      <c r="N190" s="56"/>
      <c r="O190" s="1453">
        <v>307.5</v>
      </c>
      <c r="P190" s="1453">
        <f t="shared" si="46"/>
        <v>15.688775510204081</v>
      </c>
    </row>
    <row r="191" spans="1:16" ht="26.25" customHeight="1">
      <c r="A191" s="228"/>
      <c r="B191" s="1493" t="s">
        <v>774</v>
      </c>
      <c r="C191" s="1494" t="s">
        <v>962</v>
      </c>
      <c r="D191" s="1495">
        <v>968</v>
      </c>
      <c r="E191" s="1495">
        <v>1204</v>
      </c>
      <c r="F191" s="1496"/>
      <c r="G191" s="1495"/>
      <c r="H191" s="1497"/>
      <c r="I191" s="1498">
        <f>I192</f>
        <v>120</v>
      </c>
      <c r="J191" s="1498">
        <f aca="true" t="shared" si="68" ref="J191:O192">J192</f>
        <v>0</v>
      </c>
      <c r="K191" s="1498">
        <f t="shared" si="68"/>
        <v>0</v>
      </c>
      <c r="L191" s="1498">
        <f t="shared" si="68"/>
        <v>0</v>
      </c>
      <c r="M191" s="1498">
        <f t="shared" si="68"/>
        <v>0</v>
      </c>
      <c r="N191" s="1498">
        <f t="shared" si="68"/>
        <v>0</v>
      </c>
      <c r="O191" s="1498">
        <f t="shared" si="68"/>
        <v>30</v>
      </c>
      <c r="P191" s="1499">
        <f t="shared" si="46"/>
        <v>25</v>
      </c>
    </row>
    <row r="192" spans="1:16" ht="23.25" customHeight="1">
      <c r="A192" s="228"/>
      <c r="B192" s="1094" t="s">
        <v>699</v>
      </c>
      <c r="C192" s="1119" t="s">
        <v>961</v>
      </c>
      <c r="D192" s="722">
        <v>968</v>
      </c>
      <c r="E192" s="722">
        <v>1204</v>
      </c>
      <c r="F192" s="1082" t="s">
        <v>960</v>
      </c>
      <c r="G192" s="722"/>
      <c r="H192" s="1348"/>
      <c r="I192" s="1465">
        <f>I193</f>
        <v>120</v>
      </c>
      <c r="J192" s="1465">
        <f t="shared" si="68"/>
        <v>0</v>
      </c>
      <c r="K192" s="1465">
        <f t="shared" si="68"/>
        <v>0</v>
      </c>
      <c r="L192" s="1465">
        <f t="shared" si="68"/>
        <v>0</v>
      </c>
      <c r="M192" s="1465">
        <f t="shared" si="68"/>
        <v>0</v>
      </c>
      <c r="N192" s="1465">
        <f t="shared" si="68"/>
        <v>0</v>
      </c>
      <c r="O192" s="1465">
        <f t="shared" si="68"/>
        <v>30</v>
      </c>
      <c r="P192" s="1483">
        <f t="shared" si="46"/>
        <v>25</v>
      </c>
    </row>
    <row r="193" spans="1:16" ht="23.25" customHeight="1">
      <c r="A193" s="228"/>
      <c r="B193" s="1100" t="s">
        <v>700</v>
      </c>
      <c r="C193" s="1118" t="s">
        <v>841</v>
      </c>
      <c r="D193" s="723">
        <v>968</v>
      </c>
      <c r="E193" s="723">
        <v>1204</v>
      </c>
      <c r="F193" s="1083" t="s">
        <v>960</v>
      </c>
      <c r="G193" s="723">
        <v>200</v>
      </c>
      <c r="H193" s="1092"/>
      <c r="I193" s="1466">
        <v>120</v>
      </c>
      <c r="J193" s="96"/>
      <c r="K193" s="96"/>
      <c r="L193" s="96"/>
      <c r="M193" s="96"/>
      <c r="N193" s="56"/>
      <c r="O193" s="1453">
        <v>30</v>
      </c>
      <c r="P193" s="1453">
        <f t="shared" si="46"/>
        <v>25</v>
      </c>
    </row>
    <row r="194" spans="1:16" ht="16.5" customHeight="1">
      <c r="A194" s="228"/>
      <c r="B194" s="1100"/>
      <c r="C194" s="1101" t="s">
        <v>257</v>
      </c>
      <c r="D194" s="723"/>
      <c r="E194" s="723"/>
      <c r="F194" s="723"/>
      <c r="G194" s="723"/>
      <c r="H194" s="1092"/>
      <c r="I194" s="1471">
        <f>I17+I47</f>
        <v>135000</v>
      </c>
      <c r="J194" s="1471" t="e">
        <f aca="true" t="shared" si="69" ref="J194:O194">J17+J47</f>
        <v>#REF!</v>
      </c>
      <c r="K194" s="1471" t="e">
        <f t="shared" si="69"/>
        <v>#REF!</v>
      </c>
      <c r="L194" s="1471" t="e">
        <f t="shared" si="69"/>
        <v>#REF!</v>
      </c>
      <c r="M194" s="1471" t="e">
        <f t="shared" si="69"/>
        <v>#REF!</v>
      </c>
      <c r="N194" s="1471">
        <f t="shared" si="69"/>
        <v>0</v>
      </c>
      <c r="O194" s="1471">
        <f t="shared" si="69"/>
        <v>16427.299999999996</v>
      </c>
      <c r="P194" s="1477">
        <f t="shared" si="46"/>
        <v>12.168370370370367</v>
      </c>
    </row>
    <row r="195" spans="1:13" ht="19.5" customHeight="1" thickBot="1">
      <c r="A195" s="228"/>
      <c r="B195" s="1054"/>
      <c r="C195" s="1055"/>
      <c r="D195" s="1056"/>
      <c r="E195" s="1056"/>
      <c r="F195" s="1379"/>
      <c r="G195" s="1379"/>
      <c r="H195" s="1379"/>
      <c r="I195" s="1379"/>
      <c r="J195" s="1379"/>
      <c r="K195" s="1379"/>
      <c r="L195" s="1379"/>
      <c r="M195" s="1307"/>
    </row>
    <row r="196" spans="1:13" ht="22.5" customHeight="1" thickBot="1">
      <c r="A196" s="210" t="s">
        <v>518</v>
      </c>
      <c r="B196" s="1054"/>
      <c r="C196" s="251"/>
      <c r="D196" s="1057"/>
      <c r="E196" s="1058"/>
      <c r="F196" s="1379"/>
      <c r="G196" s="1379"/>
      <c r="H196" s="1379"/>
      <c r="I196" s="1379"/>
      <c r="J196" s="1379"/>
      <c r="K196" s="1379"/>
      <c r="L196" s="1379"/>
      <c r="M196" s="230">
        <f>M17</f>
        <v>339.7</v>
      </c>
    </row>
    <row r="197" spans="1:13" ht="12.75" hidden="1">
      <c r="A197" s="43" t="s">
        <v>81</v>
      </c>
      <c r="B197" s="180"/>
      <c r="C197" s="181" t="s">
        <v>226</v>
      </c>
      <c r="D197" s="182"/>
      <c r="E197" s="183" t="s">
        <v>567</v>
      </c>
      <c r="F197" s="184" t="s">
        <v>345</v>
      </c>
      <c r="G197" s="184">
        <v>755</v>
      </c>
      <c r="H197" s="183" t="s">
        <v>210</v>
      </c>
      <c r="I197" s="1472">
        <f aca="true" t="shared" si="70" ref="I197:I215">SUM(J197:M197)</f>
        <v>0</v>
      </c>
      <c r="J197" s="185"/>
      <c r="K197" s="185"/>
      <c r="L197" s="185"/>
      <c r="M197" s="185"/>
    </row>
    <row r="198" spans="1:13" ht="13.5" hidden="1" thickBot="1">
      <c r="A198" s="46" t="s">
        <v>493</v>
      </c>
      <c r="B198" s="134"/>
      <c r="C198" s="135" t="s">
        <v>568</v>
      </c>
      <c r="D198" s="24"/>
      <c r="E198" s="14" t="s">
        <v>567</v>
      </c>
      <c r="F198" s="14" t="s">
        <v>345</v>
      </c>
      <c r="G198" s="14" t="s">
        <v>253</v>
      </c>
      <c r="H198" s="14" t="s">
        <v>254</v>
      </c>
      <c r="I198" s="1473">
        <f t="shared" si="70"/>
        <v>0</v>
      </c>
      <c r="J198" s="147"/>
      <c r="K198" s="147"/>
      <c r="L198" s="147"/>
      <c r="M198" s="147"/>
    </row>
    <row r="199" spans="1:13" ht="21" customHeight="1" hidden="1" thickBot="1">
      <c r="A199" s="125"/>
      <c r="B199" s="760"/>
      <c r="C199" s="139" t="s">
        <v>257</v>
      </c>
      <c r="D199" s="137"/>
      <c r="E199" s="138"/>
      <c r="F199" s="138"/>
      <c r="G199" s="138"/>
      <c r="H199" s="138"/>
      <c r="I199" s="1473">
        <f t="shared" si="70"/>
        <v>0</v>
      </c>
      <c r="J199" s="148"/>
      <c r="K199" s="148"/>
      <c r="L199" s="148"/>
      <c r="M199" s="148"/>
    </row>
    <row r="200" spans="3:13" ht="12.75" hidden="1">
      <c r="C200" t="s">
        <v>595</v>
      </c>
      <c r="I200" s="1473">
        <f t="shared" si="70"/>
        <v>0</v>
      </c>
      <c r="J200" s="35"/>
      <c r="K200" s="35"/>
      <c r="L200" s="35"/>
      <c r="M200" s="35"/>
    </row>
    <row r="201" spans="3:13" ht="12.75" hidden="1">
      <c r="C201" s="25" t="s">
        <v>577</v>
      </c>
      <c r="D201" s="25"/>
      <c r="E201" s="25"/>
      <c r="F201" s="25"/>
      <c r="G201" s="25"/>
      <c r="H201" s="25"/>
      <c r="I201" s="1473">
        <f t="shared" si="70"/>
        <v>0</v>
      </c>
      <c r="J201" s="25"/>
      <c r="K201" s="25"/>
      <c r="L201" s="25"/>
      <c r="M201" s="25"/>
    </row>
    <row r="202" spans="3:9" ht="12.75" hidden="1">
      <c r="C202" t="s">
        <v>594</v>
      </c>
      <c r="I202" s="1473">
        <f t="shared" si="70"/>
        <v>0</v>
      </c>
    </row>
    <row r="203" spans="3:9" ht="12.75" hidden="1">
      <c r="C203" t="s">
        <v>576</v>
      </c>
      <c r="I203" s="1473">
        <f t="shared" si="70"/>
        <v>0</v>
      </c>
    </row>
    <row r="204" spans="3:9" ht="12.75" hidden="1">
      <c r="C204" t="s">
        <v>575</v>
      </c>
      <c r="I204" s="1473">
        <f t="shared" si="70"/>
        <v>0</v>
      </c>
    </row>
    <row r="205" ht="12.75" hidden="1">
      <c r="I205" s="1473">
        <f t="shared" si="70"/>
        <v>0</v>
      </c>
    </row>
    <row r="206" spans="3:13" ht="12.75" hidden="1">
      <c r="C206" s="87" t="s">
        <v>580</v>
      </c>
      <c r="D206" s="53"/>
      <c r="E206" s="53"/>
      <c r="F206" s="53"/>
      <c r="G206" s="53"/>
      <c r="H206" s="53"/>
      <c r="I206" s="1473">
        <f t="shared" si="70"/>
        <v>0</v>
      </c>
      <c r="J206" s="53"/>
      <c r="K206" s="53"/>
      <c r="L206" s="53"/>
      <c r="M206" s="53"/>
    </row>
    <row r="207" spans="3:13" ht="12.75" hidden="1">
      <c r="C207" s="83" t="s">
        <v>578</v>
      </c>
      <c r="D207" s="35"/>
      <c r="E207" s="35"/>
      <c r="F207" s="35" t="e">
        <f>#REF!-#REF!</f>
        <v>#REF!</v>
      </c>
      <c r="G207" s="35"/>
      <c r="H207" s="35"/>
      <c r="I207" s="1473">
        <f t="shared" si="70"/>
        <v>0</v>
      </c>
      <c r="J207" s="35"/>
      <c r="K207" s="35"/>
      <c r="L207" s="35"/>
      <c r="M207" s="35"/>
    </row>
    <row r="208" spans="3:13" ht="13.5" hidden="1" thickBot="1">
      <c r="C208" s="84" t="s">
        <v>574</v>
      </c>
      <c r="D208" s="85"/>
      <c r="E208" s="85"/>
      <c r="F208" s="35" t="e">
        <f>#REF!-#REF!</f>
        <v>#REF!</v>
      </c>
      <c r="G208" s="85"/>
      <c r="H208" s="85"/>
      <c r="I208" s="1473">
        <f t="shared" si="70"/>
        <v>0</v>
      </c>
      <c r="J208" s="85"/>
      <c r="K208" s="85"/>
      <c r="L208" s="85"/>
      <c r="M208" s="85"/>
    </row>
    <row r="209" spans="3:13" ht="12.75" hidden="1">
      <c r="C209" s="87" t="s">
        <v>579</v>
      </c>
      <c r="D209" s="53"/>
      <c r="E209" s="53"/>
      <c r="F209" s="53"/>
      <c r="G209" s="53"/>
      <c r="H209" s="53"/>
      <c r="I209" s="1473">
        <f t="shared" si="70"/>
        <v>0</v>
      </c>
      <c r="J209" s="53"/>
      <c r="K209" s="53"/>
      <c r="L209" s="53"/>
      <c r="M209" s="53"/>
    </row>
    <row r="210" spans="3:13" ht="12.75" hidden="1">
      <c r="C210" s="83" t="s">
        <v>578</v>
      </c>
      <c r="D210" s="35"/>
      <c r="E210" s="35"/>
      <c r="F210" s="81" t="e">
        <f>#REF!-#REF!</f>
        <v>#REF!</v>
      </c>
      <c r="G210" s="35"/>
      <c r="H210" s="35"/>
      <c r="I210" s="1473">
        <f t="shared" si="70"/>
        <v>0</v>
      </c>
      <c r="J210" s="81"/>
      <c r="K210" s="81"/>
      <c r="L210" s="81"/>
      <c r="M210" s="81"/>
    </row>
    <row r="211" spans="3:13" ht="13.5" hidden="1" thickBot="1">
      <c r="C211" s="84" t="s">
        <v>574</v>
      </c>
      <c r="D211" s="85"/>
      <c r="E211" s="85"/>
      <c r="F211" s="86" t="e">
        <f>#REF!-#REF!</f>
        <v>#REF!</v>
      </c>
      <c r="G211" s="85"/>
      <c r="H211" s="85"/>
      <c r="I211" s="1473">
        <f t="shared" si="70"/>
        <v>0</v>
      </c>
      <c r="J211" s="86"/>
      <c r="K211" s="86"/>
      <c r="L211" s="86"/>
      <c r="M211" s="86"/>
    </row>
    <row r="212" spans="9:13" ht="12.75" hidden="1">
      <c r="I212" s="1473">
        <f t="shared" si="70"/>
        <v>0</v>
      </c>
      <c r="J212" s="82"/>
      <c r="K212" s="82"/>
      <c r="L212" s="82"/>
      <c r="M212" s="82"/>
    </row>
    <row r="213" spans="3:9" ht="12.75" hidden="1">
      <c r="C213" t="s">
        <v>273</v>
      </c>
      <c r="I213" s="1473">
        <f t="shared" si="70"/>
        <v>0</v>
      </c>
    </row>
    <row r="214" spans="3:9" ht="12.75" hidden="1">
      <c r="C214" t="s">
        <v>274</v>
      </c>
      <c r="I214" s="1473">
        <f t="shared" si="70"/>
        <v>0</v>
      </c>
    </row>
    <row r="215" spans="3:9" ht="12.75" hidden="1">
      <c r="C215" t="s">
        <v>275</v>
      </c>
      <c r="I215" s="1474">
        <f t="shared" si="70"/>
        <v>0</v>
      </c>
    </row>
    <row r="216" spans="2:13" ht="12.75">
      <c r="B216" s="762"/>
      <c r="C216" s="35"/>
      <c r="D216" s="35"/>
      <c r="E216" s="35"/>
      <c r="F216" s="35"/>
      <c r="G216" s="35"/>
      <c r="H216" s="35"/>
      <c r="I216" s="1475"/>
      <c r="J216" s="35"/>
      <c r="K216" s="35"/>
      <c r="L216" s="35"/>
      <c r="M216" s="35"/>
    </row>
  </sheetData>
  <sheetProtection/>
  <mergeCells count="6">
    <mergeCell ref="B1:I1"/>
    <mergeCell ref="F196:L196"/>
    <mergeCell ref="B3:I3"/>
    <mergeCell ref="C4:I4"/>
    <mergeCell ref="F195:L195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515" t="s">
        <v>1014</v>
      </c>
      <c r="B1" s="1515"/>
      <c r="C1" s="1515"/>
      <c r="D1" s="1515"/>
    </row>
    <row r="2" spans="1:4" ht="15">
      <c r="A2" s="1515" t="s">
        <v>1015</v>
      </c>
      <c r="B2" s="1515"/>
      <c r="C2" s="1515"/>
      <c r="D2" s="1515"/>
    </row>
    <row r="3" spans="1:4" ht="15">
      <c r="A3" s="1515" t="s">
        <v>1016</v>
      </c>
      <c r="B3" s="1515"/>
      <c r="C3" s="1515"/>
      <c r="D3" s="1515"/>
    </row>
    <row r="4" spans="1:4" ht="15">
      <c r="A4" s="1515" t="s">
        <v>1029</v>
      </c>
      <c r="B4" s="1515"/>
      <c r="C4" s="1515"/>
      <c r="D4" s="1515"/>
    </row>
    <row r="5" spans="1:4" ht="26.25">
      <c r="A5" s="1518" t="s">
        <v>235</v>
      </c>
      <c r="B5" s="1518" t="s">
        <v>571</v>
      </c>
      <c r="C5" s="1518" t="s">
        <v>1032</v>
      </c>
      <c r="D5" s="1263" t="s">
        <v>1007</v>
      </c>
    </row>
    <row r="6" spans="1:4" ht="22.5">
      <c r="A6" s="235" t="s">
        <v>1017</v>
      </c>
      <c r="B6" s="1522" t="s">
        <v>547</v>
      </c>
      <c r="C6" s="1519">
        <f>C7</f>
        <v>5000</v>
      </c>
      <c r="D6" s="1519">
        <f>D7</f>
        <v>-6666.500000000004</v>
      </c>
    </row>
    <row r="7" spans="1:4" ht="26.25">
      <c r="A7" s="1523" t="s">
        <v>1018</v>
      </c>
      <c r="B7" s="1524" t="s">
        <v>596</v>
      </c>
      <c r="C7" s="1519">
        <f>C8+C12</f>
        <v>5000</v>
      </c>
      <c r="D7" s="1519">
        <f>D8+D12</f>
        <v>-6666.500000000004</v>
      </c>
    </row>
    <row r="8" spans="1:4" ht="12.75">
      <c r="A8" s="235" t="s">
        <v>1019</v>
      </c>
      <c r="B8" s="1525" t="s">
        <v>182</v>
      </c>
      <c r="C8" s="1519">
        <f>C9</f>
        <v>-130000</v>
      </c>
      <c r="D8" s="1519">
        <f>D9</f>
        <v>-23093.8</v>
      </c>
    </row>
    <row r="9" spans="1:4" ht="12.75">
      <c r="A9" s="1526" t="s">
        <v>1020</v>
      </c>
      <c r="B9" s="1527" t="s">
        <v>529</v>
      </c>
      <c r="C9" s="1519">
        <f>C10</f>
        <v>-130000</v>
      </c>
      <c r="D9" s="1519">
        <f>D10</f>
        <v>-23093.8</v>
      </c>
    </row>
    <row r="10" spans="1:4" ht="24">
      <c r="A10" s="1526" t="s">
        <v>1021</v>
      </c>
      <c r="B10" s="1527" t="s">
        <v>530</v>
      </c>
      <c r="C10" s="1519">
        <f>C11</f>
        <v>-130000</v>
      </c>
      <c r="D10" s="1519">
        <f>D11</f>
        <v>-23093.8</v>
      </c>
    </row>
    <row r="11" spans="1:4" ht="36">
      <c r="A11" s="1526" t="s">
        <v>1022</v>
      </c>
      <c r="B11" s="1527" t="s">
        <v>1023</v>
      </c>
      <c r="C11" s="1519">
        <v>-130000</v>
      </c>
      <c r="D11" s="1519">
        <f>-Доходы!J98</f>
        <v>-23093.8</v>
      </c>
    </row>
    <row r="12" spans="1:4" ht="12.75">
      <c r="A12" s="235" t="s">
        <v>1024</v>
      </c>
      <c r="B12" s="1525" t="s">
        <v>401</v>
      </c>
      <c r="C12" s="1519">
        <f>C13</f>
        <v>135000</v>
      </c>
      <c r="D12" s="1519">
        <f>D13</f>
        <v>16427.299999999996</v>
      </c>
    </row>
    <row r="13" spans="1:4" ht="12.75">
      <c r="A13" s="1526" t="s">
        <v>1025</v>
      </c>
      <c r="B13" s="1527" t="s">
        <v>543</v>
      </c>
      <c r="C13" s="1519">
        <f>C14</f>
        <v>135000</v>
      </c>
      <c r="D13" s="1519">
        <f>D14</f>
        <v>16427.299999999996</v>
      </c>
    </row>
    <row r="14" spans="1:4" ht="24">
      <c r="A14" s="1526" t="s">
        <v>1026</v>
      </c>
      <c r="B14" s="1527" t="s">
        <v>544</v>
      </c>
      <c r="C14" s="1519">
        <f>C15</f>
        <v>135000</v>
      </c>
      <c r="D14" s="1519">
        <f>D15</f>
        <v>16427.299999999996</v>
      </c>
    </row>
    <row r="15" spans="1:4" ht="36">
      <c r="A15" s="1526" t="s">
        <v>1027</v>
      </c>
      <c r="B15" s="1527" t="s">
        <v>1028</v>
      </c>
      <c r="C15" s="1519">
        <v>135000</v>
      </c>
      <c r="D15" s="1519">
        <f>Расходы!O194</f>
        <v>16427.299999999996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384" t="s">
        <v>558</v>
      </c>
      <c r="B1" s="1385"/>
      <c r="C1" s="1385"/>
      <c r="D1" s="1385"/>
      <c r="E1" s="1385"/>
      <c r="F1" s="1385"/>
      <c r="G1" s="1385"/>
      <c r="H1" s="1385"/>
      <c r="I1" s="53"/>
      <c r="J1" s="268"/>
    </row>
    <row r="2" spans="1:10" ht="24.75" customHeight="1">
      <c r="A2" s="269"/>
      <c r="B2" s="1393" t="s">
        <v>400</v>
      </c>
      <c r="C2" s="1395" t="s">
        <v>571</v>
      </c>
      <c r="D2" s="1386" t="s">
        <v>559</v>
      </c>
      <c r="E2" s="1390" t="s">
        <v>560</v>
      </c>
      <c r="F2" s="1388" t="s">
        <v>398</v>
      </c>
      <c r="G2" s="1386" t="s">
        <v>396</v>
      </c>
      <c r="H2" s="1387"/>
      <c r="I2" s="1386" t="s">
        <v>397</v>
      </c>
      <c r="J2" s="1388"/>
    </row>
    <row r="3" spans="1:10" ht="47.25" customHeight="1" thickBot="1">
      <c r="A3" s="269"/>
      <c r="B3" s="1394"/>
      <c r="C3" s="1396"/>
      <c r="D3" s="1389"/>
      <c r="E3" s="1391"/>
      <c r="F3" s="1392"/>
      <c r="G3" s="293" t="s">
        <v>399</v>
      </c>
      <c r="H3" s="295" t="s">
        <v>236</v>
      </c>
      <c r="I3" s="293" t="s">
        <v>399</v>
      </c>
      <c r="J3" s="294" t="s">
        <v>236</v>
      </c>
    </row>
    <row r="4" spans="1:10" ht="26.25">
      <c r="A4" s="296" t="s">
        <v>133</v>
      </c>
      <c r="B4" s="281" t="s">
        <v>134</v>
      </c>
      <c r="C4" s="270" t="s">
        <v>281</v>
      </c>
      <c r="D4" s="327">
        <v>4885.105</v>
      </c>
      <c r="E4" s="328">
        <v>5471.317</v>
      </c>
      <c r="F4" s="329">
        <f>E4/D4%</f>
        <v>111.99998771776657</v>
      </c>
      <c r="G4" s="350" t="e">
        <f>H4/E4%</f>
        <v>#REF!</v>
      </c>
      <c r="H4" s="326" t="e">
        <f>#REF!</f>
        <v>#REF!</v>
      </c>
      <c r="I4" s="338">
        <v>110</v>
      </c>
      <c r="J4" s="339">
        <f>E4*I4%</f>
        <v>6018.448700000001</v>
      </c>
    </row>
    <row r="5" spans="1:10" ht="39">
      <c r="A5" s="296" t="s">
        <v>133</v>
      </c>
      <c r="B5" s="282" t="s">
        <v>175</v>
      </c>
      <c r="C5" s="265" t="s">
        <v>282</v>
      </c>
      <c r="D5" s="290">
        <v>1221.087</v>
      </c>
      <c r="E5" s="260">
        <v>1379.828</v>
      </c>
      <c r="F5" s="330">
        <f aca="true" t="shared" si="0" ref="F5:F44">E5/D5%</f>
        <v>112.99997461278353</v>
      </c>
      <c r="G5" s="335" t="e">
        <f aca="true" t="shared" si="1" ref="G5:G44">H5/E5%</f>
        <v>#REF!</v>
      </c>
      <c r="H5" s="321" t="e">
        <f>#REF!</f>
        <v>#REF!</v>
      </c>
      <c r="I5" s="340">
        <v>110</v>
      </c>
      <c r="J5" s="341">
        <f aca="true" t="shared" si="2" ref="J5:J44">E5*I5%</f>
        <v>1517.8108000000002</v>
      </c>
    </row>
    <row r="6" spans="1:10" ht="12.75">
      <c r="A6" s="297" t="s">
        <v>133</v>
      </c>
      <c r="B6" s="283" t="s">
        <v>402</v>
      </c>
      <c r="C6" s="271" t="s">
        <v>238</v>
      </c>
      <c r="D6" s="290">
        <v>22038.18</v>
      </c>
      <c r="E6" s="260">
        <v>23580.852</v>
      </c>
      <c r="F6" s="330">
        <f t="shared" si="0"/>
        <v>106.99999727745212</v>
      </c>
      <c r="G6" s="335" t="e">
        <f t="shared" si="1"/>
        <v>#REF!</v>
      </c>
      <c r="H6" s="322" t="e">
        <f>#REF!</f>
        <v>#REF!</v>
      </c>
      <c r="I6" s="340">
        <v>110</v>
      </c>
      <c r="J6" s="341">
        <f t="shared" si="2"/>
        <v>25938.9372</v>
      </c>
    </row>
    <row r="7" spans="1:10" ht="27" hidden="1">
      <c r="A7" s="298" t="s">
        <v>132</v>
      </c>
      <c r="B7" s="309" t="s">
        <v>135</v>
      </c>
      <c r="C7" s="264" t="s">
        <v>239</v>
      </c>
      <c r="D7" s="342"/>
      <c r="E7" s="343"/>
      <c r="F7" s="330" t="e">
        <f t="shared" si="0"/>
        <v>#DIV/0!</v>
      </c>
      <c r="G7" s="335" t="e">
        <f t="shared" si="1"/>
        <v>#REF!</v>
      </c>
      <c r="H7" s="344" t="e">
        <f>SUM(#REF!)</f>
        <v>#REF!</v>
      </c>
      <c r="I7" s="340">
        <v>110</v>
      </c>
      <c r="J7" s="341">
        <f t="shared" si="2"/>
        <v>0</v>
      </c>
    </row>
    <row r="8" spans="1:10" ht="12.75" hidden="1">
      <c r="A8" s="299" t="s">
        <v>133</v>
      </c>
      <c r="B8" s="284" t="s">
        <v>462</v>
      </c>
      <c r="C8" s="272" t="s">
        <v>240</v>
      </c>
      <c r="D8" s="345"/>
      <c r="E8" s="346"/>
      <c r="F8" s="330" t="e">
        <f t="shared" si="0"/>
        <v>#DIV/0!</v>
      </c>
      <c r="G8" s="335" t="e">
        <f t="shared" si="1"/>
        <v>#REF!</v>
      </c>
      <c r="H8" s="324" t="e">
        <f>SUM(#REF!)</f>
        <v>#REF!</v>
      </c>
      <c r="I8" s="340">
        <v>110</v>
      </c>
      <c r="J8" s="341">
        <f t="shared" si="2"/>
        <v>0</v>
      </c>
    </row>
    <row r="9" spans="1:10" ht="66">
      <c r="A9" s="300" t="s">
        <v>133</v>
      </c>
      <c r="B9" s="282" t="s">
        <v>403</v>
      </c>
      <c r="C9" s="265" t="s">
        <v>548</v>
      </c>
      <c r="D9" s="290">
        <v>19788.44</v>
      </c>
      <c r="E9" s="260">
        <v>21292.361</v>
      </c>
      <c r="F9" s="330">
        <f t="shared" si="0"/>
        <v>107.59999777647961</v>
      </c>
      <c r="G9" s="335" t="e">
        <f t="shared" si="1"/>
        <v>#REF!</v>
      </c>
      <c r="H9" s="322" t="e">
        <f>#REF!</f>
        <v>#REF!</v>
      </c>
      <c r="I9" s="340">
        <v>110</v>
      </c>
      <c r="J9" s="341">
        <f t="shared" si="2"/>
        <v>23421.597100000003</v>
      </c>
    </row>
    <row r="10" spans="1:10" ht="27" hidden="1">
      <c r="A10" s="301" t="s">
        <v>132</v>
      </c>
      <c r="B10" s="309" t="s">
        <v>97</v>
      </c>
      <c r="C10" s="264" t="s">
        <v>386</v>
      </c>
      <c r="D10" s="342"/>
      <c r="E10" s="343"/>
      <c r="F10" s="330" t="e">
        <f t="shared" si="0"/>
        <v>#DIV/0!</v>
      </c>
      <c r="G10" s="335" t="e">
        <f t="shared" si="1"/>
        <v>#REF!</v>
      </c>
      <c r="H10" s="344" t="e">
        <f>H11</f>
        <v>#REF!</v>
      </c>
      <c r="I10" s="340">
        <v>110</v>
      </c>
      <c r="J10" s="341">
        <f t="shared" si="2"/>
        <v>0</v>
      </c>
    </row>
    <row r="11" spans="1:10" ht="12.75" hidden="1">
      <c r="A11" s="302" t="s">
        <v>132</v>
      </c>
      <c r="B11" s="285" t="s">
        <v>554</v>
      </c>
      <c r="C11" s="272" t="s">
        <v>555</v>
      </c>
      <c r="D11" s="345"/>
      <c r="E11" s="346"/>
      <c r="F11" s="330" t="e">
        <f t="shared" si="0"/>
        <v>#DIV/0!</v>
      </c>
      <c r="G11" s="335" t="e">
        <f t="shared" si="1"/>
        <v>#REF!</v>
      </c>
      <c r="H11" s="324" t="e">
        <f>SUM(#REF!)</f>
        <v>#REF!</v>
      </c>
      <c r="I11" s="340">
        <v>110</v>
      </c>
      <c r="J11" s="341">
        <f t="shared" si="2"/>
        <v>0</v>
      </c>
    </row>
    <row r="12" spans="1:10" ht="26.25">
      <c r="A12" s="303" t="s">
        <v>133</v>
      </c>
      <c r="B12" s="286" t="s">
        <v>172</v>
      </c>
      <c r="C12" s="265" t="s">
        <v>241</v>
      </c>
      <c r="D12" s="290">
        <v>35</v>
      </c>
      <c r="E12" s="260">
        <v>45.85</v>
      </c>
      <c r="F12" s="330">
        <f t="shared" si="0"/>
        <v>131</v>
      </c>
      <c r="G12" s="335" t="e">
        <f t="shared" si="1"/>
        <v>#REF!</v>
      </c>
      <c r="H12" s="324" t="e">
        <f>#REF!</f>
        <v>#REF!</v>
      </c>
      <c r="I12" s="340">
        <v>110</v>
      </c>
      <c r="J12" s="341">
        <f t="shared" si="2"/>
        <v>50.435</v>
      </c>
    </row>
    <row r="13" spans="1:10" ht="15.75" hidden="1">
      <c r="A13" s="304"/>
      <c r="B13" s="310"/>
      <c r="C13" s="273" t="s">
        <v>395</v>
      </c>
      <c r="D13" s="332"/>
      <c r="E13" s="333"/>
      <c r="F13" s="330" t="e">
        <f t="shared" si="0"/>
        <v>#DIV/0!</v>
      </c>
      <c r="G13" s="331" t="e">
        <f t="shared" si="1"/>
        <v>#DIV/0!</v>
      </c>
      <c r="H13" s="325"/>
      <c r="I13" s="340">
        <v>110</v>
      </c>
      <c r="J13" s="341">
        <f t="shared" si="2"/>
        <v>0</v>
      </c>
    </row>
    <row r="14" spans="1:10" ht="33.75" hidden="1">
      <c r="A14" s="298" t="s">
        <v>132</v>
      </c>
      <c r="B14" s="309" t="s">
        <v>103</v>
      </c>
      <c r="C14" s="264" t="s">
        <v>104</v>
      </c>
      <c r="D14" s="342"/>
      <c r="E14" s="343"/>
      <c r="F14" s="330" t="e">
        <f t="shared" si="0"/>
        <v>#DIV/0!</v>
      </c>
      <c r="G14" s="331" t="e">
        <f t="shared" si="1"/>
        <v>#REF!</v>
      </c>
      <c r="H14" s="344" t="e">
        <f>H15+H18</f>
        <v>#REF!</v>
      </c>
      <c r="I14" s="340">
        <v>110</v>
      </c>
      <c r="J14" s="341">
        <f t="shared" si="2"/>
        <v>0</v>
      </c>
    </row>
    <row r="15" spans="1:10" ht="22.5" hidden="1">
      <c r="A15" s="302" t="s">
        <v>450</v>
      </c>
      <c r="B15" s="285" t="s">
        <v>105</v>
      </c>
      <c r="C15" s="274" t="s">
        <v>106</v>
      </c>
      <c r="D15" s="347"/>
      <c r="E15" s="348"/>
      <c r="F15" s="330" t="e">
        <f t="shared" si="0"/>
        <v>#DIV/0!</v>
      </c>
      <c r="G15" s="331" t="e">
        <f t="shared" si="1"/>
        <v>#REF!</v>
      </c>
      <c r="H15" s="267" t="e">
        <f>H17</f>
        <v>#REF!</v>
      </c>
      <c r="I15" s="340">
        <v>110</v>
      </c>
      <c r="J15" s="341">
        <f t="shared" si="2"/>
        <v>0</v>
      </c>
    </row>
    <row r="16" spans="1:10" ht="92.25" hidden="1">
      <c r="A16" s="303" t="s">
        <v>450</v>
      </c>
      <c r="B16" s="286" t="s">
        <v>170</v>
      </c>
      <c r="C16" s="275" t="s">
        <v>482</v>
      </c>
      <c r="D16" s="287"/>
      <c r="E16" s="259"/>
      <c r="F16" s="330" t="e">
        <f t="shared" si="0"/>
        <v>#DIV/0!</v>
      </c>
      <c r="G16" s="331" t="e">
        <f t="shared" si="1"/>
        <v>#REF!</v>
      </c>
      <c r="H16" s="267" t="e">
        <f>H17</f>
        <v>#REF!</v>
      </c>
      <c r="I16" s="340">
        <v>110</v>
      </c>
      <c r="J16" s="341">
        <f t="shared" si="2"/>
        <v>0</v>
      </c>
    </row>
    <row r="17" spans="1:10" ht="60" hidden="1">
      <c r="A17" s="303" t="s">
        <v>450</v>
      </c>
      <c r="B17" s="287" t="s">
        <v>107</v>
      </c>
      <c r="C17" s="276" t="s">
        <v>304</v>
      </c>
      <c r="D17" s="287"/>
      <c r="E17" s="259"/>
      <c r="F17" s="330" t="e">
        <f t="shared" si="0"/>
        <v>#DIV/0!</v>
      </c>
      <c r="G17" s="331" t="e">
        <f t="shared" si="1"/>
        <v>#REF!</v>
      </c>
      <c r="H17" s="267" t="e">
        <f>SUM(#REF!)</f>
        <v>#REF!</v>
      </c>
      <c r="I17" s="340">
        <v>110</v>
      </c>
      <c r="J17" s="341">
        <f t="shared" si="2"/>
        <v>0</v>
      </c>
    </row>
    <row r="18" spans="1:10" ht="22.5" hidden="1">
      <c r="A18" s="302" t="s">
        <v>450</v>
      </c>
      <c r="B18" s="285" t="s">
        <v>108</v>
      </c>
      <c r="C18" s="274" t="s">
        <v>109</v>
      </c>
      <c r="D18" s="347"/>
      <c r="E18" s="348"/>
      <c r="F18" s="330" t="e">
        <f t="shared" si="0"/>
        <v>#DIV/0!</v>
      </c>
      <c r="G18" s="331" t="e">
        <f t="shared" si="1"/>
        <v>#REF!</v>
      </c>
      <c r="H18" s="267" t="e">
        <f>H19</f>
        <v>#REF!</v>
      </c>
      <c r="I18" s="340">
        <v>110</v>
      </c>
      <c r="J18" s="341">
        <f t="shared" si="2"/>
        <v>0</v>
      </c>
    </row>
    <row r="19" spans="1:10" ht="39" hidden="1">
      <c r="A19" s="303" t="s">
        <v>450</v>
      </c>
      <c r="B19" s="286" t="s">
        <v>110</v>
      </c>
      <c r="C19" s="275" t="s">
        <v>111</v>
      </c>
      <c r="D19" s="287"/>
      <c r="E19" s="259"/>
      <c r="F19" s="330" t="e">
        <f t="shared" si="0"/>
        <v>#DIV/0!</v>
      </c>
      <c r="G19" s="331" t="e">
        <f t="shared" si="1"/>
        <v>#REF!</v>
      </c>
      <c r="H19" s="267" t="e">
        <f>H20</f>
        <v>#REF!</v>
      </c>
      <c r="I19" s="340">
        <v>110</v>
      </c>
      <c r="J19" s="341">
        <f t="shared" si="2"/>
        <v>0</v>
      </c>
    </row>
    <row r="20" spans="1:10" ht="60" hidden="1">
      <c r="A20" s="305" t="s">
        <v>450</v>
      </c>
      <c r="B20" s="287" t="s">
        <v>112</v>
      </c>
      <c r="C20" s="276" t="s">
        <v>305</v>
      </c>
      <c r="D20" s="287"/>
      <c r="E20" s="259"/>
      <c r="F20" s="330" t="e">
        <f t="shared" si="0"/>
        <v>#DIV/0!</v>
      </c>
      <c r="G20" s="331" t="e">
        <f t="shared" si="1"/>
        <v>#REF!</v>
      </c>
      <c r="H20" s="267" t="e">
        <f>SUM(#REF!)</f>
        <v>#REF!</v>
      </c>
      <c r="I20" s="340">
        <v>110</v>
      </c>
      <c r="J20" s="341">
        <f t="shared" si="2"/>
        <v>0</v>
      </c>
    </row>
    <row r="21" spans="1:10" ht="27" hidden="1">
      <c r="A21" s="298" t="s">
        <v>132</v>
      </c>
      <c r="B21" s="309" t="s">
        <v>599</v>
      </c>
      <c r="C21" s="264" t="s">
        <v>598</v>
      </c>
      <c r="D21" s="342"/>
      <c r="E21" s="343"/>
      <c r="F21" s="330" t="e">
        <f t="shared" si="0"/>
        <v>#DIV/0!</v>
      </c>
      <c r="G21" s="331" t="e">
        <f t="shared" si="1"/>
        <v>#REF!</v>
      </c>
      <c r="H21" s="344" t="e">
        <f>H22</f>
        <v>#REF!</v>
      </c>
      <c r="I21" s="340">
        <v>110</v>
      </c>
      <c r="J21" s="341">
        <f t="shared" si="2"/>
        <v>0</v>
      </c>
    </row>
    <row r="22" spans="1:10" ht="22.5" hidden="1">
      <c r="A22" s="302" t="s">
        <v>132</v>
      </c>
      <c r="B22" s="285" t="s">
        <v>600</v>
      </c>
      <c r="C22" s="274" t="s">
        <v>601</v>
      </c>
      <c r="D22" s="347"/>
      <c r="E22" s="348"/>
      <c r="F22" s="330" t="e">
        <f t="shared" si="0"/>
        <v>#DIV/0!</v>
      </c>
      <c r="G22" s="331" t="e">
        <f t="shared" si="1"/>
        <v>#REF!</v>
      </c>
      <c r="H22" s="267" t="e">
        <f>H23</f>
        <v>#REF!</v>
      </c>
      <c r="I22" s="340">
        <v>110</v>
      </c>
      <c r="J22" s="341">
        <f t="shared" si="2"/>
        <v>0</v>
      </c>
    </row>
    <row r="23" spans="1:10" ht="78.75" hidden="1">
      <c r="A23" s="303" t="s">
        <v>132</v>
      </c>
      <c r="B23" s="286" t="s">
        <v>603</v>
      </c>
      <c r="C23" s="275" t="s">
        <v>306</v>
      </c>
      <c r="D23" s="287"/>
      <c r="E23" s="259"/>
      <c r="F23" s="330" t="e">
        <f t="shared" si="0"/>
        <v>#DIV/0!</v>
      </c>
      <c r="G23" s="331" t="e">
        <f t="shared" si="1"/>
        <v>#REF!</v>
      </c>
      <c r="H23" s="267" t="e">
        <f>SUM(H24:H25)</f>
        <v>#REF!</v>
      </c>
      <c r="I23" s="340">
        <v>110</v>
      </c>
      <c r="J23" s="341">
        <f t="shared" si="2"/>
        <v>0</v>
      </c>
    </row>
    <row r="24" spans="1:10" ht="60">
      <c r="A24" s="305" t="s">
        <v>602</v>
      </c>
      <c r="B24" s="287" t="s">
        <v>307</v>
      </c>
      <c r="C24" s="277" t="s">
        <v>308</v>
      </c>
      <c r="D24" s="288">
        <v>1469.7</v>
      </c>
      <c r="E24" s="289">
        <v>1518.9</v>
      </c>
      <c r="F24" s="334">
        <f t="shared" si="0"/>
        <v>103.34762196366606</v>
      </c>
      <c r="G24" s="335" t="e">
        <f t="shared" si="1"/>
        <v>#REF!</v>
      </c>
      <c r="H24" s="318" t="e">
        <f>#REF!</f>
        <v>#REF!</v>
      </c>
      <c r="I24" s="340">
        <v>110</v>
      </c>
      <c r="J24" s="341">
        <f t="shared" si="2"/>
        <v>1670.7900000000002</v>
      </c>
    </row>
    <row r="25" spans="1:10" ht="48" hidden="1">
      <c r="A25" s="305" t="s">
        <v>132</v>
      </c>
      <c r="B25" s="287" t="s">
        <v>492</v>
      </c>
      <c r="C25" s="277" t="s">
        <v>491</v>
      </c>
      <c r="D25" s="288"/>
      <c r="E25" s="289"/>
      <c r="F25" s="330" t="e">
        <f t="shared" si="0"/>
        <v>#DIV/0!</v>
      </c>
      <c r="G25" s="335" t="e">
        <f t="shared" si="1"/>
        <v>#REF!</v>
      </c>
      <c r="H25" s="318" t="e">
        <f>SUM(#REF!)</f>
        <v>#REF!</v>
      </c>
      <c r="I25" s="340">
        <v>110</v>
      </c>
      <c r="J25" s="341">
        <f t="shared" si="2"/>
        <v>0</v>
      </c>
    </row>
    <row r="26" spans="1:10" ht="27" hidden="1">
      <c r="A26" s="298" t="s">
        <v>132</v>
      </c>
      <c r="B26" s="309" t="s">
        <v>98</v>
      </c>
      <c r="C26" s="264" t="s">
        <v>99</v>
      </c>
      <c r="D26" s="342"/>
      <c r="E26" s="343"/>
      <c r="F26" s="330" t="e">
        <f t="shared" si="0"/>
        <v>#DIV/0!</v>
      </c>
      <c r="G26" s="335" t="e">
        <f t="shared" si="1"/>
        <v>#REF!</v>
      </c>
      <c r="H26" s="349" t="e">
        <f>H27+H30</f>
        <v>#REF!</v>
      </c>
      <c r="I26" s="340">
        <v>110</v>
      </c>
      <c r="J26" s="341">
        <f t="shared" si="2"/>
        <v>0</v>
      </c>
    </row>
    <row r="27" spans="1:10" ht="57" hidden="1">
      <c r="A27" s="302" t="s">
        <v>450</v>
      </c>
      <c r="B27" s="285" t="s">
        <v>100</v>
      </c>
      <c r="C27" s="274" t="s">
        <v>262</v>
      </c>
      <c r="D27" s="347"/>
      <c r="E27" s="348"/>
      <c r="F27" s="330" t="e">
        <f t="shared" si="0"/>
        <v>#DIV/0!</v>
      </c>
      <c r="G27" s="335" t="e">
        <f t="shared" si="1"/>
        <v>#REF!</v>
      </c>
      <c r="H27" s="318" t="e">
        <f>SUM(H28:H29)</f>
        <v>#REF!</v>
      </c>
      <c r="I27" s="340">
        <v>110</v>
      </c>
      <c r="J27" s="341">
        <f t="shared" si="2"/>
        <v>0</v>
      </c>
    </row>
    <row r="28" spans="1:10" ht="92.25" hidden="1">
      <c r="A28" s="303" t="s">
        <v>450</v>
      </c>
      <c r="B28" s="286" t="s">
        <v>101</v>
      </c>
      <c r="C28" s="275" t="s">
        <v>481</v>
      </c>
      <c r="D28" s="287"/>
      <c r="E28" s="259"/>
      <c r="F28" s="330" t="e">
        <f t="shared" si="0"/>
        <v>#DIV/0!</v>
      </c>
      <c r="G28" s="335" t="e">
        <f t="shared" si="1"/>
        <v>#REF!</v>
      </c>
      <c r="H28" s="318" t="e">
        <f>SUM(#REF!)</f>
        <v>#REF!</v>
      </c>
      <c r="I28" s="340">
        <v>110</v>
      </c>
      <c r="J28" s="341">
        <f t="shared" si="2"/>
        <v>0</v>
      </c>
    </row>
    <row r="29" spans="1:10" ht="92.25" hidden="1">
      <c r="A29" s="303" t="s">
        <v>450</v>
      </c>
      <c r="B29" s="286" t="s">
        <v>102</v>
      </c>
      <c r="C29" s="275" t="s">
        <v>290</v>
      </c>
      <c r="D29" s="287"/>
      <c r="E29" s="259"/>
      <c r="F29" s="330" t="e">
        <f t="shared" si="0"/>
        <v>#DIV/0!</v>
      </c>
      <c r="G29" s="335" t="e">
        <f t="shared" si="1"/>
        <v>#REF!</v>
      </c>
      <c r="H29" s="318" t="e">
        <f>SUM(#REF!)</f>
        <v>#REF!</v>
      </c>
      <c r="I29" s="340">
        <v>110</v>
      </c>
      <c r="J29" s="341">
        <f t="shared" si="2"/>
        <v>0</v>
      </c>
    </row>
    <row r="30" spans="1:10" ht="12.75" hidden="1">
      <c r="A30" s="302" t="s">
        <v>450</v>
      </c>
      <c r="B30" s="285" t="s">
        <v>184</v>
      </c>
      <c r="C30" s="274" t="s">
        <v>185</v>
      </c>
      <c r="D30" s="347"/>
      <c r="E30" s="348"/>
      <c r="F30" s="330" t="e">
        <f t="shared" si="0"/>
        <v>#DIV/0!</v>
      </c>
      <c r="G30" s="335" t="e">
        <f t="shared" si="1"/>
        <v>#REF!</v>
      </c>
      <c r="H30" s="318" t="e">
        <f>H31</f>
        <v>#REF!</v>
      </c>
      <c r="I30" s="340">
        <v>110</v>
      </c>
      <c r="J30" s="341">
        <f t="shared" si="2"/>
        <v>0</v>
      </c>
    </row>
    <row r="31" spans="1:10" ht="52.5" hidden="1">
      <c r="A31" s="303" t="s">
        <v>450</v>
      </c>
      <c r="B31" s="286" t="s">
        <v>186</v>
      </c>
      <c r="C31" s="275" t="s">
        <v>263</v>
      </c>
      <c r="D31" s="287"/>
      <c r="E31" s="259"/>
      <c r="F31" s="330" t="e">
        <f t="shared" si="0"/>
        <v>#DIV/0!</v>
      </c>
      <c r="G31" s="335" t="e">
        <f t="shared" si="1"/>
        <v>#REF!</v>
      </c>
      <c r="H31" s="318" t="e">
        <f>SUM(#REF!)</f>
        <v>#REF!</v>
      </c>
      <c r="I31" s="340">
        <v>110</v>
      </c>
      <c r="J31" s="341">
        <f t="shared" si="2"/>
        <v>0</v>
      </c>
    </row>
    <row r="32" spans="1:10" ht="27" hidden="1">
      <c r="A32" s="298" t="s">
        <v>132</v>
      </c>
      <c r="B32" s="309" t="s">
        <v>456</v>
      </c>
      <c r="C32" s="278" t="s">
        <v>242</v>
      </c>
      <c r="D32" s="342"/>
      <c r="E32" s="343"/>
      <c r="F32" s="330" t="e">
        <f t="shared" si="0"/>
        <v>#DIV/0!</v>
      </c>
      <c r="G32" s="335" t="e">
        <f t="shared" si="1"/>
        <v>#REF!</v>
      </c>
      <c r="H32" s="349" t="e">
        <f>SUM(#REF!)</f>
        <v>#REF!</v>
      </c>
      <c r="I32" s="340">
        <v>110</v>
      </c>
      <c r="J32" s="341">
        <f t="shared" si="2"/>
        <v>0</v>
      </c>
    </row>
    <row r="33" spans="1:10" ht="36">
      <c r="A33" s="297" t="s">
        <v>133</v>
      </c>
      <c r="B33" s="283" t="s">
        <v>457</v>
      </c>
      <c r="C33" s="271" t="s">
        <v>243</v>
      </c>
      <c r="D33" s="290">
        <v>1048.8</v>
      </c>
      <c r="E33" s="260">
        <v>1213.462</v>
      </c>
      <c r="F33" s="330">
        <f t="shared" si="0"/>
        <v>115.70003813882533</v>
      </c>
      <c r="G33" s="335" t="e">
        <f t="shared" si="1"/>
        <v>#REF!</v>
      </c>
      <c r="H33" s="322" t="e">
        <f>#REF!</f>
        <v>#REF!</v>
      </c>
      <c r="I33" s="340">
        <v>110</v>
      </c>
      <c r="J33" s="341">
        <f t="shared" si="2"/>
        <v>1334.8082000000002</v>
      </c>
    </row>
    <row r="34" spans="1:10" ht="22.5" hidden="1">
      <c r="A34" s="299" t="s">
        <v>132</v>
      </c>
      <c r="B34" s="284" t="s">
        <v>176</v>
      </c>
      <c r="C34" s="272" t="s">
        <v>177</v>
      </c>
      <c r="D34" s="345"/>
      <c r="E34" s="346"/>
      <c r="F34" s="330" t="e">
        <f t="shared" si="0"/>
        <v>#DIV/0!</v>
      </c>
      <c r="G34" s="331" t="e">
        <f t="shared" si="1"/>
        <v>#REF!</v>
      </c>
      <c r="H34" s="322" t="e">
        <f>SUM(#REF!)</f>
        <v>#REF!</v>
      </c>
      <c r="I34" s="340">
        <v>110</v>
      </c>
      <c r="J34" s="341">
        <f t="shared" si="2"/>
        <v>0</v>
      </c>
    </row>
    <row r="35" spans="1:10" ht="52.5" hidden="1">
      <c r="A35" s="300" t="s">
        <v>132</v>
      </c>
      <c r="B35" s="282" t="s">
        <v>178</v>
      </c>
      <c r="C35" s="265" t="s">
        <v>264</v>
      </c>
      <c r="D35" s="290"/>
      <c r="E35" s="260"/>
      <c r="F35" s="330" t="e">
        <f t="shared" si="0"/>
        <v>#DIV/0!</v>
      </c>
      <c r="G35" s="331" t="e">
        <f t="shared" si="1"/>
        <v>#REF!</v>
      </c>
      <c r="H35" s="322" t="e">
        <f>SUM(#REF!)</f>
        <v>#REF!</v>
      </c>
      <c r="I35" s="340">
        <v>110</v>
      </c>
      <c r="J35" s="341">
        <f t="shared" si="2"/>
        <v>0</v>
      </c>
    </row>
    <row r="36" spans="1:10" ht="33.75" hidden="1">
      <c r="A36" s="299" t="s">
        <v>132</v>
      </c>
      <c r="B36" s="284" t="s">
        <v>179</v>
      </c>
      <c r="C36" s="272" t="s">
        <v>180</v>
      </c>
      <c r="D36" s="345"/>
      <c r="E36" s="346"/>
      <c r="F36" s="330" t="e">
        <f t="shared" si="0"/>
        <v>#DIV/0!</v>
      </c>
      <c r="G36" s="331" t="e">
        <f t="shared" si="1"/>
        <v>#REF!</v>
      </c>
      <c r="H36" s="322" t="e">
        <f>SUM(#REF!)</f>
        <v>#REF!</v>
      </c>
      <c r="I36" s="340">
        <v>110</v>
      </c>
      <c r="J36" s="341">
        <f t="shared" si="2"/>
        <v>0</v>
      </c>
    </row>
    <row r="37" spans="1:10" ht="66" hidden="1">
      <c r="A37" s="296" t="s">
        <v>132</v>
      </c>
      <c r="B37" s="282" t="s">
        <v>265</v>
      </c>
      <c r="C37" s="265" t="s">
        <v>291</v>
      </c>
      <c r="D37" s="290"/>
      <c r="E37" s="260"/>
      <c r="F37" s="330" t="e">
        <f t="shared" si="0"/>
        <v>#DIV/0!</v>
      </c>
      <c r="G37" s="331" t="e">
        <f t="shared" si="1"/>
        <v>#REF!</v>
      </c>
      <c r="H37" s="322" t="e">
        <f>SUM(#REF!)</f>
        <v>#REF!</v>
      </c>
      <c r="I37" s="340">
        <v>110</v>
      </c>
      <c r="J37" s="341">
        <f t="shared" si="2"/>
        <v>0</v>
      </c>
    </row>
    <row r="38" spans="1:10" ht="22.5" hidden="1">
      <c r="A38" s="299" t="s">
        <v>132</v>
      </c>
      <c r="B38" s="284" t="s">
        <v>266</v>
      </c>
      <c r="C38" s="272" t="s">
        <v>267</v>
      </c>
      <c r="D38" s="345"/>
      <c r="E38" s="346"/>
      <c r="F38" s="330" t="e">
        <f t="shared" si="0"/>
        <v>#DIV/0!</v>
      </c>
      <c r="G38" s="331" t="e">
        <f t="shared" si="1"/>
        <v>#REF!</v>
      </c>
      <c r="H38" s="322" t="e">
        <f>SUM(#REF!)</f>
        <v>#REF!</v>
      </c>
      <c r="I38" s="340">
        <v>110</v>
      </c>
      <c r="J38" s="341">
        <f t="shared" si="2"/>
        <v>0</v>
      </c>
    </row>
    <row r="39" spans="1:10" ht="66" hidden="1">
      <c r="A39" s="296" t="s">
        <v>132</v>
      </c>
      <c r="B39" s="282" t="s">
        <v>268</v>
      </c>
      <c r="C39" s="265" t="s">
        <v>269</v>
      </c>
      <c r="D39" s="290"/>
      <c r="E39" s="260"/>
      <c r="F39" s="330" t="e">
        <f t="shared" si="0"/>
        <v>#DIV/0!</v>
      </c>
      <c r="G39" s="331" t="e">
        <f t="shared" si="1"/>
        <v>#REF!</v>
      </c>
      <c r="H39" s="322" t="e">
        <f>SUM(#REF!)</f>
        <v>#REF!</v>
      </c>
      <c r="I39" s="340">
        <v>110</v>
      </c>
      <c r="J39" s="341">
        <f t="shared" si="2"/>
        <v>0</v>
      </c>
    </row>
    <row r="40" spans="1:10" ht="22.5" hidden="1">
      <c r="A40" s="299" t="s">
        <v>132</v>
      </c>
      <c r="B40" s="284" t="s">
        <v>181</v>
      </c>
      <c r="C40" s="272" t="s">
        <v>245</v>
      </c>
      <c r="D40" s="345"/>
      <c r="E40" s="346"/>
      <c r="F40" s="330" t="e">
        <f t="shared" si="0"/>
        <v>#DIV/0!</v>
      </c>
      <c r="G40" s="331" t="e">
        <f t="shared" si="1"/>
        <v>#REF!</v>
      </c>
      <c r="H40" s="322" t="e">
        <f>SUM(#REF!)</f>
        <v>#REF!</v>
      </c>
      <c r="I40" s="340">
        <v>110</v>
      </c>
      <c r="J40" s="341">
        <f t="shared" si="2"/>
        <v>0</v>
      </c>
    </row>
    <row r="41" spans="1:10" ht="52.5" hidden="1">
      <c r="A41" s="300" t="s">
        <v>132</v>
      </c>
      <c r="B41" s="282" t="s">
        <v>287</v>
      </c>
      <c r="C41" s="265" t="s">
        <v>288</v>
      </c>
      <c r="D41" s="290"/>
      <c r="E41" s="260"/>
      <c r="F41" s="330" t="e">
        <f t="shared" si="0"/>
        <v>#DIV/0!</v>
      </c>
      <c r="G41" s="331" t="e">
        <f t="shared" si="1"/>
        <v>#REF!</v>
      </c>
      <c r="H41" s="322" t="e">
        <f>SUM(H42:H44)</f>
        <v>#REF!</v>
      </c>
      <c r="I41" s="340">
        <v>110</v>
      </c>
      <c r="J41" s="341">
        <f t="shared" si="2"/>
        <v>0</v>
      </c>
    </row>
    <row r="42" spans="1:10" ht="48">
      <c r="A42" s="306" t="s">
        <v>610</v>
      </c>
      <c r="B42" s="290" t="s">
        <v>270</v>
      </c>
      <c r="C42" s="279" t="s">
        <v>271</v>
      </c>
      <c r="D42" s="290">
        <v>32.4</v>
      </c>
      <c r="E42" s="260">
        <v>40</v>
      </c>
      <c r="F42" s="334">
        <f t="shared" si="0"/>
        <v>123.45679012345678</v>
      </c>
      <c r="G42" s="331" t="e">
        <f t="shared" si="1"/>
        <v>#REF!</v>
      </c>
      <c r="H42" s="322" t="e">
        <f>#REF!</f>
        <v>#REF!</v>
      </c>
      <c r="I42" s="340">
        <v>110</v>
      </c>
      <c r="J42" s="341">
        <f t="shared" si="2"/>
        <v>44</v>
      </c>
    </row>
    <row r="43" spans="1:10" ht="48">
      <c r="A43" s="306" t="s">
        <v>15</v>
      </c>
      <c r="B43" s="290" t="s">
        <v>270</v>
      </c>
      <c r="C43" s="279" t="s">
        <v>271</v>
      </c>
      <c r="D43" s="290">
        <v>2057.1</v>
      </c>
      <c r="E43" s="260">
        <v>2674.23</v>
      </c>
      <c r="F43" s="330">
        <f t="shared" si="0"/>
        <v>130</v>
      </c>
      <c r="G43" s="335" t="e">
        <f t="shared" si="1"/>
        <v>#REF!</v>
      </c>
      <c r="H43" s="322" t="e">
        <f>#REF!</f>
        <v>#REF!</v>
      </c>
      <c r="I43" s="340">
        <v>110</v>
      </c>
      <c r="J43" s="341">
        <f>E43*I43%</f>
        <v>2941.6530000000002</v>
      </c>
    </row>
    <row r="44" spans="1:10" ht="36" thickBot="1">
      <c r="A44" s="307" t="s">
        <v>610</v>
      </c>
      <c r="B44" s="311" t="s">
        <v>272</v>
      </c>
      <c r="C44" s="280" t="s">
        <v>506</v>
      </c>
      <c r="D44" s="291">
        <v>13.2</v>
      </c>
      <c r="E44" s="292">
        <v>3</v>
      </c>
      <c r="F44" s="336">
        <f t="shared" si="0"/>
        <v>22.727272727272727</v>
      </c>
      <c r="G44" s="337" t="e">
        <f t="shared" si="1"/>
        <v>#REF!</v>
      </c>
      <c r="H44" s="323" t="e">
        <f>#REF!</f>
        <v>#REF!</v>
      </c>
      <c r="I44" s="340">
        <v>110</v>
      </c>
      <c r="J44" s="341">
        <f t="shared" si="2"/>
        <v>3.3000000000000003</v>
      </c>
    </row>
    <row r="45" spans="1:10" ht="15.75" thickBot="1">
      <c r="A45" s="308"/>
      <c r="B45" s="266"/>
      <c r="C45" s="312" t="s">
        <v>340</v>
      </c>
      <c r="D45" s="313">
        <f>D44+D43+D42+D33+D24+D12+D9+D6+D5+D4</f>
        <v>52589.012</v>
      </c>
      <c r="E45" s="320">
        <f>E44+E43+E42+E33+E24+E12+E9+E6+E5+E4</f>
        <v>57219.8</v>
      </c>
      <c r="F45" s="314"/>
      <c r="G45" s="316"/>
      <c r="H45" s="319" t="e">
        <f>H4+H5+H6+H9+H12+H24+H33+H42+H43+H44</f>
        <v>#REF!</v>
      </c>
      <c r="I45" s="315"/>
      <c r="J45" s="317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350" t="s">
        <v>587</v>
      </c>
      <c r="E1" s="1350"/>
      <c r="F1" s="1350"/>
      <c r="G1" s="1350"/>
      <c r="H1" s="1350"/>
    </row>
    <row r="2" spans="1:8" ht="12.75">
      <c r="A2" s="1350" t="s">
        <v>592</v>
      </c>
      <c r="B2" s="1350"/>
      <c r="C2" s="1350"/>
      <c r="D2" s="1350"/>
      <c r="E2" s="1350"/>
      <c r="F2" s="1350"/>
      <c r="G2" s="1350"/>
      <c r="H2" s="1350"/>
    </row>
    <row r="3" spans="3:7" ht="12.75">
      <c r="C3" t="s">
        <v>591</v>
      </c>
      <c r="D3" s="518">
        <v>1</v>
      </c>
      <c r="E3">
        <v>4</v>
      </c>
      <c r="F3">
        <v>69</v>
      </c>
      <c r="G3" t="s">
        <v>58</v>
      </c>
    </row>
    <row r="5" spans="1:8" ht="12.75">
      <c r="A5" s="1399" t="s">
        <v>59</v>
      </c>
      <c r="B5" s="1399"/>
      <c r="C5" s="1399"/>
      <c r="D5" s="1399"/>
      <c r="E5" s="1399"/>
      <c r="F5" s="1399"/>
      <c r="G5" s="1399"/>
      <c r="H5" s="1399"/>
    </row>
    <row r="6" spans="1:8" ht="12.75">
      <c r="A6" s="1399" t="s">
        <v>593</v>
      </c>
      <c r="B6" s="1399"/>
      <c r="C6" s="1399"/>
      <c r="D6" s="1399"/>
      <c r="E6" s="1399"/>
      <c r="F6" s="1399"/>
      <c r="G6" s="1399"/>
      <c r="H6" s="1399"/>
    </row>
    <row r="7" spans="1:8" ht="12.75">
      <c r="A7" s="512" t="s">
        <v>60</v>
      </c>
      <c r="B7" s="512"/>
      <c r="C7" s="512"/>
      <c r="D7" s="512"/>
      <c r="E7" s="512"/>
      <c r="F7" s="512"/>
      <c r="G7" s="512"/>
      <c r="H7" s="512"/>
    </row>
    <row r="8" spans="1:8" ht="57" customHeight="1">
      <c r="A8" s="1353" t="s">
        <v>452</v>
      </c>
      <c r="B8" s="1400" t="s">
        <v>453</v>
      </c>
      <c r="C8" s="1401"/>
      <c r="D8" s="1400" t="s">
        <v>454</v>
      </c>
      <c r="E8" s="1401"/>
      <c r="F8" s="63" t="s">
        <v>455</v>
      </c>
      <c r="G8" s="1400" t="s">
        <v>136</v>
      </c>
      <c r="H8" s="1401"/>
    </row>
    <row r="9" spans="1:8" ht="12.75">
      <c r="A9" s="1354"/>
      <c r="B9" s="1397">
        <v>2008</v>
      </c>
      <c r="C9" s="1398"/>
      <c r="D9" s="1397">
        <v>2009</v>
      </c>
      <c r="E9" s="1398"/>
      <c r="F9" s="409">
        <v>2010</v>
      </c>
      <c r="G9" s="409">
        <v>2011</v>
      </c>
      <c r="H9" s="409">
        <v>2012</v>
      </c>
    </row>
    <row r="10" spans="1:8" ht="96.75" customHeight="1">
      <c r="A10" s="1355"/>
      <c r="B10" s="63" t="s">
        <v>138</v>
      </c>
      <c r="C10" s="63" t="s">
        <v>451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5" t="s">
        <v>583</v>
      </c>
      <c r="B11" s="515">
        <v>69354.7</v>
      </c>
      <c r="C11" s="515">
        <v>72613.7</v>
      </c>
      <c r="D11" s="515">
        <v>67410</v>
      </c>
      <c r="E11" s="515">
        <v>73909.5</v>
      </c>
      <c r="F11" s="515">
        <v>78900</v>
      </c>
      <c r="G11" s="515">
        <f>F11*1.07</f>
        <v>84423</v>
      </c>
      <c r="H11" s="515">
        <f>G11*1.07</f>
        <v>90332.61</v>
      </c>
    </row>
    <row r="12" spans="1:8" ht="12.75">
      <c r="A12" s="513" t="s">
        <v>584</v>
      </c>
      <c r="B12" s="513"/>
      <c r="C12" s="513"/>
      <c r="D12" s="513"/>
      <c r="E12" s="513"/>
      <c r="F12" s="513"/>
      <c r="G12" s="513"/>
      <c r="H12" s="513"/>
    </row>
    <row r="13" spans="1:8" ht="12.75">
      <c r="A13" s="513" t="s">
        <v>585</v>
      </c>
      <c r="B13" s="513">
        <v>51770.2</v>
      </c>
      <c r="C13" s="513">
        <v>55910.6</v>
      </c>
      <c r="D13" s="513">
        <v>54768.5</v>
      </c>
      <c r="E13" s="513">
        <v>63264</v>
      </c>
      <c r="F13" s="513">
        <f>Доходы!E21+Доходы!E36+Доходы!E39</f>
        <v>110749.7</v>
      </c>
      <c r="G13" s="513">
        <f>F13*1.07</f>
        <v>118502.179</v>
      </c>
      <c r="H13" s="513">
        <f>G13*1.07</f>
        <v>126797.33153000001</v>
      </c>
    </row>
    <row r="14" spans="1:8" ht="12.75">
      <c r="A14" s="513" t="s">
        <v>586</v>
      </c>
      <c r="B14" s="513">
        <v>5465.9</v>
      </c>
      <c r="C14" s="513">
        <v>5115.1</v>
      </c>
      <c r="D14" s="513">
        <v>3830</v>
      </c>
      <c r="E14" s="513">
        <v>1834</v>
      </c>
      <c r="F14" s="513">
        <f>Доходы!E50+Доходы!E61</f>
        <v>2480</v>
      </c>
      <c r="G14" s="513">
        <f>F14*1.07</f>
        <v>2653.6000000000004</v>
      </c>
      <c r="H14" s="513">
        <f>G14*1.07</f>
        <v>2839.3520000000008</v>
      </c>
    </row>
    <row r="15" spans="1:8" ht="15.75" customHeight="1">
      <c r="A15" s="513" t="s">
        <v>429</v>
      </c>
      <c r="B15" s="513">
        <v>12118.6</v>
      </c>
      <c r="C15" s="513">
        <v>11588</v>
      </c>
      <c r="D15" s="513">
        <v>8811.5</v>
      </c>
      <c r="E15" s="513">
        <v>8811.5</v>
      </c>
      <c r="F15" s="513">
        <f>F17</f>
        <v>16770.3</v>
      </c>
      <c r="G15" s="513">
        <f>G17</f>
        <v>10732.9</v>
      </c>
      <c r="H15" s="513">
        <f>H17</f>
        <v>11614.199999999999</v>
      </c>
    </row>
    <row r="16" spans="1:8" ht="12.75">
      <c r="A16" s="513" t="s">
        <v>584</v>
      </c>
      <c r="B16" s="513"/>
      <c r="C16" s="513"/>
      <c r="D16" s="513"/>
      <c r="E16" s="513"/>
      <c r="F16" s="513"/>
      <c r="G16" s="513"/>
      <c r="H16" s="513"/>
    </row>
    <row r="17" spans="1:8" ht="26.25">
      <c r="A17" s="513" t="s">
        <v>64</v>
      </c>
      <c r="B17" s="513">
        <v>12118.6</v>
      </c>
      <c r="C17" s="513">
        <v>11588</v>
      </c>
      <c r="D17" s="513">
        <v>8811.5</v>
      </c>
      <c r="E17" s="513">
        <v>8811.5</v>
      </c>
      <c r="F17" s="513">
        <f>SUM(F18:F19)</f>
        <v>16770.3</v>
      </c>
      <c r="G17" s="513">
        <f>SUM(G18:G19)</f>
        <v>10732.9</v>
      </c>
      <c r="H17" s="513">
        <f>SUM(H18:H19)</f>
        <v>11614.199999999999</v>
      </c>
    </row>
    <row r="18" spans="1:8" ht="12.75">
      <c r="A18" s="513" t="s">
        <v>339</v>
      </c>
      <c r="B18" s="513">
        <v>5000</v>
      </c>
      <c r="C18" s="513">
        <v>5000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</row>
    <row r="19" spans="1:8" ht="13.5" customHeight="1">
      <c r="A19" s="513" t="s">
        <v>65</v>
      </c>
      <c r="B19" s="513">
        <v>7118.6</v>
      </c>
      <c r="C19" s="513">
        <v>6588</v>
      </c>
      <c r="D19" s="513">
        <v>8811.5</v>
      </c>
      <c r="E19" s="513">
        <v>8811.5</v>
      </c>
      <c r="F19" s="513">
        <f>Доходы!E87</f>
        <v>16770.3</v>
      </c>
      <c r="G19" s="513">
        <f>3084.1+6992.6+591.4+64.8</f>
        <v>10732.9</v>
      </c>
      <c r="H19" s="513">
        <f>3430+7482.1+632.8+69.3</f>
        <v>11614.199999999999</v>
      </c>
    </row>
    <row r="20" spans="1:8" ht="12.75">
      <c r="A20" s="515" t="s">
        <v>433</v>
      </c>
      <c r="B20" s="515">
        <v>68801.6</v>
      </c>
      <c r="C20" s="515">
        <v>68193.9</v>
      </c>
      <c r="D20" s="515">
        <v>67410</v>
      </c>
      <c r="E20" s="515">
        <v>67410</v>
      </c>
      <c r="F20" s="515" t="e">
        <f>F21+F26+F27+F28+F29+F30+F31+F32</f>
        <v>#REF!</v>
      </c>
      <c r="G20" s="515" t="e">
        <f>G21+G26+G27+G28+G29+G30+G31+G32</f>
        <v>#REF!</v>
      </c>
      <c r="H20" s="515" t="e">
        <f>H21+H26+H27+H28+H29+H30+H31+H32</f>
        <v>#REF!</v>
      </c>
    </row>
    <row r="21" spans="1:8" ht="12.75">
      <c r="A21" s="513" t="s">
        <v>434</v>
      </c>
      <c r="B21" s="513">
        <v>17254.6</v>
      </c>
      <c r="C21" s="513">
        <v>17179.5</v>
      </c>
      <c r="D21" s="513">
        <v>22500</v>
      </c>
      <c r="E21" s="513">
        <v>22500</v>
      </c>
      <c r="F21" s="513" t="e">
        <f>#REF!</f>
        <v>#REF!</v>
      </c>
      <c r="G21" s="517" t="e">
        <f>F21*1.07-70.246</f>
        <v>#REF!</v>
      </c>
      <c r="H21" s="513" t="e">
        <f>(G21*1.07+228.96)</f>
        <v>#REF!</v>
      </c>
    </row>
    <row r="22" spans="1:8" ht="12.75">
      <c r="A22" s="513" t="s">
        <v>584</v>
      </c>
      <c r="B22" s="513"/>
      <c r="C22" s="513"/>
      <c r="D22" s="513"/>
      <c r="E22" s="513"/>
      <c r="F22" s="513"/>
      <c r="G22" s="517">
        <v>0</v>
      </c>
      <c r="H22" s="513">
        <v>0</v>
      </c>
    </row>
    <row r="23" spans="1:8" ht="13.5" customHeight="1">
      <c r="A23" s="514" t="s">
        <v>435</v>
      </c>
      <c r="B23" s="514">
        <v>16670.6</v>
      </c>
      <c r="C23" s="514">
        <v>16597</v>
      </c>
      <c r="D23" s="514">
        <v>19193</v>
      </c>
      <c r="E23" s="514">
        <v>19193</v>
      </c>
      <c r="F23" s="514" t="e">
        <f>#REF!+#REF!+#REF!</f>
        <v>#REF!</v>
      </c>
      <c r="G23" s="516" t="e">
        <f>F23*1.07</f>
        <v>#REF!</v>
      </c>
      <c r="H23" s="514" t="e">
        <f>G23*1.07</f>
        <v>#REF!</v>
      </c>
    </row>
    <row r="24" spans="1:8" ht="12.75">
      <c r="A24" s="514" t="s">
        <v>146</v>
      </c>
      <c r="B24" s="514">
        <v>0</v>
      </c>
      <c r="C24" s="514">
        <v>0</v>
      </c>
      <c r="D24" s="514">
        <v>0</v>
      </c>
      <c r="E24" s="514">
        <v>0</v>
      </c>
      <c r="F24" s="514">
        <v>0</v>
      </c>
      <c r="G24" s="514">
        <v>0</v>
      </c>
      <c r="H24" s="514">
        <v>0</v>
      </c>
    </row>
    <row r="25" spans="1:8" ht="12.75">
      <c r="A25" s="514" t="s">
        <v>436</v>
      </c>
      <c r="B25" s="514">
        <v>0</v>
      </c>
      <c r="C25" s="514">
        <v>0</v>
      </c>
      <c r="D25" s="514">
        <v>0</v>
      </c>
      <c r="E25" s="514">
        <v>0</v>
      </c>
      <c r="F25" s="516" t="e">
        <f>#REF!</f>
        <v>#REF!</v>
      </c>
      <c r="G25" s="516" t="e">
        <f>F25*1.07</f>
        <v>#REF!</v>
      </c>
      <c r="H25" s="516" t="e">
        <f>G25*1.07</f>
        <v>#REF!</v>
      </c>
    </row>
    <row r="26" spans="1:8" ht="17.25" customHeight="1">
      <c r="A26" s="513" t="s">
        <v>437</v>
      </c>
      <c r="B26" s="513">
        <v>693.1</v>
      </c>
      <c r="C26" s="513">
        <v>688.6</v>
      </c>
      <c r="D26" s="513">
        <v>853.6</v>
      </c>
      <c r="E26" s="513">
        <v>853.6</v>
      </c>
      <c r="F26" s="513" t="e">
        <f>#REF!</f>
        <v>#REF!</v>
      </c>
      <c r="G26" s="517" t="e">
        <f aca="true" t="shared" si="0" ref="G26:G31">F26*1.07</f>
        <v>#REF!</v>
      </c>
      <c r="H26" s="517">
        <v>1197.642108</v>
      </c>
    </row>
    <row r="27" spans="1:8" ht="12.75">
      <c r="A27" s="513" t="s">
        <v>438</v>
      </c>
      <c r="B27" s="513">
        <v>36674.3</v>
      </c>
      <c r="C27" s="513">
        <v>36673.8</v>
      </c>
      <c r="D27" s="513">
        <v>30458</v>
      </c>
      <c r="E27" s="513">
        <v>30458</v>
      </c>
      <c r="F27" s="513" t="e">
        <f>#REF!</f>
        <v>#REF!</v>
      </c>
      <c r="G27" s="517" t="e">
        <f t="shared" si="0"/>
        <v>#REF!</v>
      </c>
      <c r="H27" s="517">
        <v>42091.43562</v>
      </c>
    </row>
    <row r="28" spans="1:8" ht="12.75">
      <c r="A28" s="513" t="s">
        <v>439</v>
      </c>
      <c r="B28" s="513">
        <v>7.9</v>
      </c>
      <c r="C28" s="513">
        <v>7.9</v>
      </c>
      <c r="D28" s="513">
        <v>8.4</v>
      </c>
      <c r="E28" s="513">
        <v>8.4</v>
      </c>
      <c r="F28" s="513" t="e">
        <f>#REF!</f>
        <v>#REF!</v>
      </c>
      <c r="G28" s="513" t="e">
        <f t="shared" si="0"/>
        <v>#REF!</v>
      </c>
      <c r="H28" s="517">
        <v>17.1735</v>
      </c>
    </row>
    <row r="29" spans="1:8" ht="12.75">
      <c r="A29" s="513" t="s">
        <v>440</v>
      </c>
      <c r="B29" s="513">
        <v>2645</v>
      </c>
      <c r="C29" s="513">
        <v>2645</v>
      </c>
      <c r="D29" s="513">
        <v>2080</v>
      </c>
      <c r="E29" s="513">
        <v>2080</v>
      </c>
      <c r="F29" s="513" t="e">
        <f>#REF!</f>
        <v>#REF!</v>
      </c>
      <c r="G29" s="513" t="e">
        <f t="shared" si="0"/>
        <v>#REF!</v>
      </c>
      <c r="H29" s="517">
        <v>4435.3426</v>
      </c>
    </row>
    <row r="30" spans="1:8" ht="13.5" customHeight="1">
      <c r="A30" s="513" t="s">
        <v>441</v>
      </c>
      <c r="B30" s="513">
        <v>5196.2</v>
      </c>
      <c r="C30" s="513">
        <v>5196.2</v>
      </c>
      <c r="D30" s="513">
        <v>4146</v>
      </c>
      <c r="E30" s="513">
        <v>4146</v>
      </c>
      <c r="F30" s="513" t="e">
        <f>#REF!</f>
        <v>#REF!</v>
      </c>
      <c r="G30" s="517" t="e">
        <f t="shared" si="0"/>
        <v>#REF!</v>
      </c>
      <c r="H30" s="517">
        <v>6750.044175</v>
      </c>
    </row>
    <row r="31" spans="1:8" ht="12.75">
      <c r="A31" s="513" t="s">
        <v>143</v>
      </c>
      <c r="B31" s="513">
        <v>598.5</v>
      </c>
      <c r="C31" s="513">
        <v>598.5</v>
      </c>
      <c r="D31" s="513">
        <v>659</v>
      </c>
      <c r="E31" s="513">
        <v>659</v>
      </c>
      <c r="F31" s="513" t="e">
        <f>#REF!</f>
        <v>#REF!</v>
      </c>
      <c r="G31" s="513" t="e">
        <f t="shared" si="0"/>
        <v>#REF!</v>
      </c>
      <c r="H31" s="517">
        <v>1167.798</v>
      </c>
    </row>
    <row r="32" spans="1:8" ht="12.75">
      <c r="A32" s="513" t="s">
        <v>144</v>
      </c>
      <c r="B32" s="513">
        <v>5732</v>
      </c>
      <c r="C32" s="513">
        <v>5204.4</v>
      </c>
      <c r="D32" s="513">
        <v>6705</v>
      </c>
      <c r="E32" s="513">
        <v>6705</v>
      </c>
      <c r="F32" s="513" t="e">
        <f>#REF!</f>
        <v>#REF!</v>
      </c>
      <c r="G32" s="513">
        <f>6992.6+591.4</f>
        <v>7584</v>
      </c>
      <c r="H32" s="513">
        <f>7482.1+632.8</f>
        <v>8114.900000000001</v>
      </c>
    </row>
    <row r="33" spans="1:8" ht="17.25" customHeight="1">
      <c r="A33" s="515" t="s">
        <v>445</v>
      </c>
      <c r="B33" s="515">
        <v>553.1</v>
      </c>
      <c r="C33" s="515">
        <v>4419.8</v>
      </c>
      <c r="D33" s="515"/>
      <c r="E33" s="515">
        <f>E11-E20</f>
        <v>6499.5</v>
      </c>
      <c r="F33" s="515" t="e">
        <f>F11-F20</f>
        <v>#REF!</v>
      </c>
      <c r="G33" s="515" t="e">
        <f>G11-G20</f>
        <v>#REF!</v>
      </c>
      <c r="H33" s="515"/>
    </row>
    <row r="34" spans="1:8" ht="15.75" customHeight="1">
      <c r="A34" s="513" t="s">
        <v>446</v>
      </c>
      <c r="B34" s="513">
        <v>-553.1</v>
      </c>
      <c r="C34" s="513">
        <v>-4419.8</v>
      </c>
      <c r="D34" s="513"/>
      <c r="E34" s="513">
        <v>-6499.5</v>
      </c>
      <c r="F34" s="513">
        <v>0</v>
      </c>
      <c r="G34" s="513">
        <v>0</v>
      </c>
      <c r="H34" s="513">
        <v>0</v>
      </c>
    </row>
    <row r="35" spans="1:8" ht="28.5" customHeight="1">
      <c r="A35" s="513" t="s">
        <v>447</v>
      </c>
      <c r="B35" s="513">
        <v>-553.1</v>
      </c>
      <c r="C35" s="513">
        <v>-4419.8</v>
      </c>
      <c r="D35" s="513"/>
      <c r="E35" s="513">
        <v>-6499.5</v>
      </c>
      <c r="F35" s="513">
        <v>0</v>
      </c>
      <c r="G35" s="513">
        <v>0</v>
      </c>
      <c r="H35" s="513">
        <v>0</v>
      </c>
    </row>
    <row r="36" spans="1:8" ht="12.75">
      <c r="A36" s="513" t="s">
        <v>448</v>
      </c>
      <c r="B36" s="513"/>
      <c r="C36" s="513"/>
      <c r="D36" s="513"/>
      <c r="E36" s="513">
        <v>0</v>
      </c>
      <c r="F36" s="513">
        <v>0</v>
      </c>
      <c r="G36" s="513"/>
      <c r="H36" s="513"/>
    </row>
    <row r="37" spans="1:8" ht="12.75">
      <c r="A37" s="513" t="s">
        <v>449</v>
      </c>
      <c r="B37" s="513">
        <v>0</v>
      </c>
      <c r="C37" s="513">
        <v>0</v>
      </c>
      <c r="D37" s="513"/>
      <c r="E37" s="513">
        <v>0</v>
      </c>
      <c r="F37" s="513">
        <v>0</v>
      </c>
      <c r="G37" s="513">
        <v>0</v>
      </c>
      <c r="H37" s="513">
        <v>0</v>
      </c>
    </row>
    <row r="38" spans="1:8" ht="12.75">
      <c r="A38" s="513" t="s">
        <v>584</v>
      </c>
      <c r="B38" s="513"/>
      <c r="C38" s="513"/>
      <c r="D38" s="513"/>
      <c r="E38" s="513"/>
      <c r="F38" s="513"/>
      <c r="G38" s="513"/>
      <c r="H38" s="513"/>
    </row>
    <row r="39" spans="1:8" ht="15" customHeight="1">
      <c r="A39" s="513" t="s">
        <v>139</v>
      </c>
      <c r="B39" s="513">
        <v>0</v>
      </c>
      <c r="C39" s="513">
        <v>0</v>
      </c>
      <c r="D39" s="513"/>
      <c r="E39" s="513">
        <v>0</v>
      </c>
      <c r="F39" s="513">
        <v>0</v>
      </c>
      <c r="G39" s="513">
        <v>0</v>
      </c>
      <c r="H39" s="513">
        <v>0</v>
      </c>
    </row>
    <row r="40" spans="1:8" ht="12.75">
      <c r="A40" s="513" t="s">
        <v>140</v>
      </c>
      <c r="B40" s="513"/>
      <c r="C40" s="513"/>
      <c r="D40" s="513"/>
      <c r="E40" s="513"/>
      <c r="F40" s="513"/>
      <c r="G40" s="513"/>
      <c r="H40" s="513"/>
    </row>
    <row r="41" spans="1:8" ht="39" customHeight="1">
      <c r="A41" s="513" t="s">
        <v>141</v>
      </c>
      <c r="B41" s="513"/>
      <c r="C41" s="513"/>
      <c r="D41" s="513"/>
      <c r="E41" s="513"/>
      <c r="F41" s="513"/>
      <c r="G41" s="513"/>
      <c r="H41" s="513"/>
    </row>
    <row r="42" spans="1:8" ht="27" customHeight="1">
      <c r="A42" s="513" t="s">
        <v>142</v>
      </c>
      <c r="B42" s="513"/>
      <c r="C42" s="513"/>
      <c r="D42" s="513"/>
      <c r="E42" s="513"/>
      <c r="F42" s="513"/>
      <c r="G42" s="513"/>
      <c r="H42" s="513"/>
    </row>
    <row r="43" spans="1:8" ht="26.25" customHeight="1">
      <c r="A43" s="513" t="s">
        <v>145</v>
      </c>
      <c r="B43" s="513">
        <v>-0.01</v>
      </c>
      <c r="C43" s="513">
        <v>-0.07</v>
      </c>
      <c r="D43" s="513"/>
      <c r="E43" s="513">
        <v>-0.1</v>
      </c>
      <c r="F43" s="513">
        <v>0</v>
      </c>
      <c r="G43" s="513">
        <v>0</v>
      </c>
      <c r="H43" s="513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8"/>
      <c r="B1" s="1405" t="s">
        <v>701</v>
      </c>
      <c r="C1" s="1405"/>
      <c r="D1" s="1405"/>
      <c r="E1" s="1405"/>
      <c r="F1" s="1405"/>
      <c r="G1" s="1405"/>
      <c r="H1" s="1405"/>
      <c r="I1" s="1405"/>
      <c r="J1" s="1405"/>
      <c r="K1" s="1405"/>
    </row>
    <row r="2" spans="1:11" ht="14.25" hidden="1">
      <c r="A2" s="528"/>
      <c r="B2" s="1405" t="s">
        <v>806</v>
      </c>
      <c r="C2" s="1405"/>
      <c r="D2" s="1405"/>
      <c r="E2" s="1405"/>
      <c r="F2" s="1405"/>
      <c r="G2" s="1405"/>
      <c r="H2" s="1405"/>
      <c r="I2" s="1405"/>
      <c r="J2" s="1405"/>
      <c r="K2" s="1405"/>
    </row>
    <row r="3" spans="1:11" ht="14.25" hidden="1">
      <c r="A3" s="528"/>
      <c r="B3" s="1405" t="s">
        <v>807</v>
      </c>
      <c r="C3" s="1405"/>
      <c r="D3" s="1405"/>
      <c r="E3" s="1405"/>
      <c r="F3" s="1405"/>
      <c r="G3" s="1405"/>
      <c r="H3" s="1405"/>
      <c r="I3" s="1405"/>
      <c r="J3" s="1405"/>
      <c r="K3" s="1405"/>
    </row>
    <row r="4" spans="1:11" ht="14.25" hidden="1">
      <c r="A4" s="528"/>
      <c r="B4" s="1405" t="s">
        <v>824</v>
      </c>
      <c r="C4" s="1405"/>
      <c r="D4" s="1405"/>
      <c r="E4" s="1405"/>
      <c r="F4" s="1405"/>
      <c r="G4" s="1405"/>
      <c r="H4" s="1405"/>
      <c r="I4" s="1405"/>
      <c r="J4" s="1405"/>
      <c r="K4" s="1405"/>
    </row>
    <row r="5" spans="1:11" ht="15">
      <c r="A5" s="1406" t="s">
        <v>825</v>
      </c>
      <c r="B5" s="1406"/>
      <c r="C5" s="1406"/>
      <c r="D5" s="1406"/>
      <c r="E5" s="1406"/>
      <c r="F5" s="1406"/>
      <c r="G5" s="1406"/>
      <c r="H5" s="1406"/>
      <c r="I5" s="1406"/>
      <c r="J5" s="835"/>
      <c r="K5" s="835"/>
    </row>
    <row r="6" spans="1:11" ht="15">
      <c r="A6" s="1406" t="s">
        <v>808</v>
      </c>
      <c r="B6" s="1406"/>
      <c r="C6" s="1406"/>
      <c r="D6" s="1406"/>
      <c r="E6" s="1406"/>
      <c r="F6" s="1406"/>
      <c r="G6" s="1406"/>
      <c r="H6" s="1406"/>
      <c r="I6" s="1406"/>
      <c r="J6" s="835"/>
      <c r="K6" s="835"/>
    </row>
    <row r="7" spans="1:11" ht="18" thickBot="1">
      <c r="A7" s="1407" t="s">
        <v>809</v>
      </c>
      <c r="B7" s="1407"/>
      <c r="C7" s="1407"/>
      <c r="D7" s="1407"/>
      <c r="E7" s="1407"/>
      <c r="F7" s="1407"/>
      <c r="G7" s="1407"/>
      <c r="H7" s="1407"/>
      <c r="I7" s="1407"/>
      <c r="J7" s="835"/>
      <c r="K7" s="835"/>
    </row>
    <row r="8" spans="1:11" ht="18" hidden="1" thickBot="1">
      <c r="A8" s="836"/>
      <c r="B8" s="1437" t="s">
        <v>823</v>
      </c>
      <c r="C8" s="1438"/>
      <c r="D8" s="1438"/>
      <c r="E8" s="1438"/>
      <c r="F8" s="1438"/>
      <c r="G8" s="954"/>
      <c r="H8" s="954"/>
      <c r="I8" s="847" t="s">
        <v>815</v>
      </c>
      <c r="J8" s="848" t="s">
        <v>816</v>
      </c>
      <c r="K8" s="849" t="s">
        <v>817</v>
      </c>
    </row>
    <row r="9" spans="1:11" ht="15.75" hidden="1" thickBot="1">
      <c r="A9" s="843"/>
      <c r="B9" s="1439" t="s">
        <v>810</v>
      </c>
      <c r="C9" s="1440"/>
      <c r="D9" s="1440"/>
      <c r="E9" s="1440"/>
      <c r="F9" s="1440"/>
      <c r="G9" s="953"/>
      <c r="H9" s="953"/>
      <c r="I9" s="851">
        <f>SUM(I10:I12)</f>
        <v>130000</v>
      </c>
      <c r="J9" s="889">
        <f>SUM(J10:J12)</f>
        <v>133688.285</v>
      </c>
      <c r="K9" s="890">
        <f>SUM(K10:K12)</f>
        <v>140553.17425</v>
      </c>
    </row>
    <row r="10" spans="1:11" ht="17.25" hidden="1">
      <c r="A10" s="844"/>
      <c r="B10" s="1441" t="s">
        <v>585</v>
      </c>
      <c r="C10" s="1442"/>
      <c r="D10" s="1442"/>
      <c r="E10" s="1442"/>
      <c r="F10" s="1443"/>
      <c r="G10" s="955"/>
      <c r="H10" s="955"/>
      <c r="I10" s="850">
        <f>Доходы!E20</f>
        <v>110749.7</v>
      </c>
      <c r="J10" s="891">
        <f>I10*1.05+556.6</f>
        <v>116843.785</v>
      </c>
      <c r="K10" s="892">
        <f>J10*1.05</f>
        <v>122685.97425000001</v>
      </c>
    </row>
    <row r="11" spans="1:11" ht="17.25" hidden="1">
      <c r="A11" s="844"/>
      <c r="B11" s="1444" t="s">
        <v>586</v>
      </c>
      <c r="C11" s="1445"/>
      <c r="D11" s="1445"/>
      <c r="E11" s="1445"/>
      <c r="F11" s="1446"/>
      <c r="G11" s="956"/>
      <c r="H11" s="956"/>
      <c r="I11" s="845">
        <f>Доходы!E42</f>
        <v>2480</v>
      </c>
      <c r="J11" s="893">
        <f>I11*1.05</f>
        <v>2604</v>
      </c>
      <c r="K11" s="894">
        <f>J11*1.05</f>
        <v>2734.2000000000003</v>
      </c>
    </row>
    <row r="12" spans="1:11" ht="17.25" hidden="1">
      <c r="A12" s="844"/>
      <c r="B12" s="1444" t="s">
        <v>813</v>
      </c>
      <c r="C12" s="1445"/>
      <c r="D12" s="1445"/>
      <c r="E12" s="1445"/>
      <c r="F12" s="1446"/>
      <c r="G12" s="956"/>
      <c r="H12" s="956"/>
      <c r="I12" s="845">
        <f>SUM(I13:I17)</f>
        <v>16770.3</v>
      </c>
      <c r="J12" s="895">
        <f>SUM(J13:J17)</f>
        <v>14240.5</v>
      </c>
      <c r="K12" s="896">
        <f>SUM(K13:K17)</f>
        <v>15133</v>
      </c>
    </row>
    <row r="13" spans="1:11" ht="17.25" hidden="1">
      <c r="A13" s="844"/>
      <c r="B13" s="1428" t="s">
        <v>339</v>
      </c>
      <c r="C13" s="1429"/>
      <c r="D13" s="1429"/>
      <c r="E13" s="1429"/>
      <c r="F13" s="1430"/>
      <c r="G13" s="957"/>
      <c r="H13" s="957"/>
      <c r="I13" s="846">
        <v>0</v>
      </c>
      <c r="J13" s="897">
        <v>0</v>
      </c>
      <c r="K13" s="898">
        <v>0</v>
      </c>
    </row>
    <row r="14" spans="1:11" ht="17.25" hidden="1">
      <c r="A14" s="844"/>
      <c r="B14" s="1428" t="str">
        <f>Доходы!D90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29"/>
      <c r="D14" s="1429"/>
      <c r="E14" s="1429"/>
      <c r="F14" s="1430"/>
      <c r="G14" s="957"/>
      <c r="H14" s="957"/>
      <c r="I14" s="846">
        <f>Доходы!E90</f>
        <v>4021</v>
      </c>
      <c r="J14" s="897">
        <v>3628.3</v>
      </c>
      <c r="K14" s="898">
        <v>3863.9</v>
      </c>
    </row>
    <row r="15" spans="1:11" ht="17.25" hidden="1">
      <c r="A15" s="844"/>
      <c r="B15" s="1428" t="str">
        <f>Доходы!D91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29"/>
      <c r="D15" s="1429"/>
      <c r="E15" s="1429"/>
      <c r="F15" s="1430"/>
      <c r="G15" s="957"/>
      <c r="H15" s="957"/>
      <c r="I15" s="846">
        <f>Доходы!E91</f>
        <v>6</v>
      </c>
      <c r="J15" s="897">
        <v>5.3</v>
      </c>
      <c r="K15" s="898">
        <v>5.6</v>
      </c>
    </row>
    <row r="16" spans="1:11" ht="17.25" hidden="1">
      <c r="A16" s="844"/>
      <c r="B16" s="1402" t="str">
        <f>Доходы!D94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03"/>
      <c r="D16" s="1403"/>
      <c r="E16" s="1403"/>
      <c r="F16" s="1431"/>
      <c r="G16" s="958"/>
      <c r="H16" s="958"/>
      <c r="I16" s="846">
        <f>Доходы!E94</f>
        <v>9548.5</v>
      </c>
      <c r="J16" s="897">
        <v>8312.4</v>
      </c>
      <c r="K16" s="898">
        <v>8820</v>
      </c>
    </row>
    <row r="17" spans="1:11" ht="18" hidden="1" thickBot="1">
      <c r="A17" s="844"/>
      <c r="B17" s="1432" t="str">
        <f>Доходы!D95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33"/>
      <c r="D17" s="1433"/>
      <c r="E17" s="1433"/>
      <c r="F17" s="1434"/>
      <c r="G17" s="959"/>
      <c r="H17" s="959"/>
      <c r="I17" s="852">
        <f>Доходы!E95</f>
        <v>3194.8</v>
      </c>
      <c r="J17" s="899">
        <v>2294.5</v>
      </c>
      <c r="K17" s="900">
        <v>2443.5</v>
      </c>
    </row>
    <row r="18" spans="1:11" ht="15.75" thickBot="1">
      <c r="A18" s="843"/>
      <c r="B18" s="1435" t="s">
        <v>814</v>
      </c>
      <c r="C18" s="1436"/>
      <c r="D18" s="1436"/>
      <c r="E18" s="1436"/>
      <c r="F18" s="1436"/>
      <c r="G18" s="1414" t="s">
        <v>826</v>
      </c>
      <c r="H18" s="1415"/>
      <c r="I18" s="837" t="s">
        <v>815</v>
      </c>
      <c r="J18" s="901" t="s">
        <v>816</v>
      </c>
      <c r="K18" s="902" t="s">
        <v>818</v>
      </c>
    </row>
    <row r="19" spans="1:11" ht="51" thickBot="1">
      <c r="A19" s="818" t="s">
        <v>591</v>
      </c>
      <c r="B19" s="859" t="s">
        <v>188</v>
      </c>
      <c r="C19" s="768" t="s">
        <v>359</v>
      </c>
      <c r="D19" s="819" t="s">
        <v>200</v>
      </c>
      <c r="E19" s="819" t="s">
        <v>198</v>
      </c>
      <c r="F19" s="967" t="s">
        <v>82</v>
      </c>
      <c r="G19" s="1034" t="s">
        <v>63</v>
      </c>
      <c r="H19" s="1034" t="s">
        <v>827</v>
      </c>
      <c r="I19" s="1010" t="s">
        <v>815</v>
      </c>
      <c r="J19" s="901" t="s">
        <v>816</v>
      </c>
      <c r="K19" s="902" t="s">
        <v>818</v>
      </c>
    </row>
    <row r="20" spans="1:11" ht="13.5" thickBot="1">
      <c r="A20" s="200" t="s">
        <v>517</v>
      </c>
      <c r="B20" s="860">
        <v>2</v>
      </c>
      <c r="C20" s="769" t="s">
        <v>387</v>
      </c>
      <c r="D20" s="132" t="s">
        <v>472</v>
      </c>
      <c r="E20" s="132" t="s">
        <v>258</v>
      </c>
      <c r="F20" s="968" t="s">
        <v>259</v>
      </c>
      <c r="G20" s="1035"/>
      <c r="H20" s="1035"/>
      <c r="I20" s="1011">
        <v>7</v>
      </c>
      <c r="J20" s="903">
        <v>8</v>
      </c>
      <c r="K20" s="904">
        <v>9</v>
      </c>
    </row>
    <row r="21" spans="1:11" ht="13.5" thickBot="1">
      <c r="A21" s="831"/>
      <c r="B21" s="861" t="e">
        <f>#REF!</f>
        <v>#REF!</v>
      </c>
      <c r="C21" s="832">
        <v>925</v>
      </c>
      <c r="D21" s="833"/>
      <c r="E21" s="833"/>
      <c r="F21" s="969"/>
      <c r="G21" s="1036"/>
      <c r="H21" s="1036"/>
      <c r="I21" s="1012" t="e">
        <f>I22</f>
        <v>#REF!</v>
      </c>
      <c r="J21" s="905" t="e">
        <f>J22</f>
        <v>#REF!</v>
      </c>
      <c r="K21" s="906" t="e">
        <f>K22</f>
        <v>#REF!</v>
      </c>
    </row>
    <row r="22" spans="1:11" ht="21" thickBot="1">
      <c r="A22" s="789" t="s">
        <v>465</v>
      </c>
      <c r="B22" s="862" t="s">
        <v>83</v>
      </c>
      <c r="C22" s="790" t="s">
        <v>67</v>
      </c>
      <c r="D22" s="791" t="s">
        <v>372</v>
      </c>
      <c r="E22" s="791"/>
      <c r="F22" s="970"/>
      <c r="G22" s="1037"/>
      <c r="H22" s="1037"/>
      <c r="I22" s="1013" t="e">
        <f>I26+I23</f>
        <v>#REF!</v>
      </c>
      <c r="J22" s="907" t="e">
        <f>J26+J23</f>
        <v>#REF!</v>
      </c>
      <c r="K22" s="908" t="e">
        <f>K26+K23</f>
        <v>#REF!</v>
      </c>
    </row>
    <row r="23" spans="1:11" ht="40.5">
      <c r="A23" s="792" t="s">
        <v>517</v>
      </c>
      <c r="B23" s="863" t="s">
        <v>113</v>
      </c>
      <c r="C23" s="793" t="s">
        <v>67</v>
      </c>
      <c r="D23" s="794" t="s">
        <v>371</v>
      </c>
      <c r="E23" s="794"/>
      <c r="F23" s="971"/>
      <c r="G23" s="797"/>
      <c r="H23" s="797"/>
      <c r="I23" s="1014" t="e">
        <f aca="true" t="shared" si="0" ref="I23:K24">I24</f>
        <v>#REF!</v>
      </c>
      <c r="J23" s="909" t="e">
        <f t="shared" si="0"/>
        <v>#REF!</v>
      </c>
      <c r="K23" s="910" t="e">
        <f t="shared" si="0"/>
        <v>#REF!</v>
      </c>
    </row>
    <row r="24" spans="1:11" ht="21">
      <c r="A24" s="750" t="s">
        <v>213</v>
      </c>
      <c r="B24" s="864" t="s">
        <v>374</v>
      </c>
      <c r="C24" s="726" t="s">
        <v>67</v>
      </c>
      <c r="D24" s="727" t="s">
        <v>371</v>
      </c>
      <c r="E24" s="727" t="s">
        <v>375</v>
      </c>
      <c r="F24" s="972"/>
      <c r="G24" s="727"/>
      <c r="H24" s="727"/>
      <c r="I24" s="1015" t="e">
        <f t="shared" si="0"/>
        <v>#REF!</v>
      </c>
      <c r="J24" s="911" t="e">
        <f t="shared" si="0"/>
        <v>#REF!</v>
      </c>
      <c r="K24" s="912" t="e">
        <f t="shared" si="0"/>
        <v>#REF!</v>
      </c>
    </row>
    <row r="25" spans="1:11" ht="21">
      <c r="A25" s="749" t="s">
        <v>156</v>
      </c>
      <c r="B25" s="865" t="e">
        <f>#REF!</f>
        <v>#REF!</v>
      </c>
      <c r="C25" s="715" t="s">
        <v>67</v>
      </c>
      <c r="D25" s="716" t="s">
        <v>371</v>
      </c>
      <c r="E25" s="716" t="s">
        <v>375</v>
      </c>
      <c r="F25" s="973" t="s">
        <v>789</v>
      </c>
      <c r="G25" s="716"/>
      <c r="H25" s="716"/>
      <c r="I25" s="1016" t="e">
        <f>#REF!</f>
        <v>#REF!</v>
      </c>
      <c r="J25" s="913" t="e">
        <f>I25*1.05</f>
        <v>#REF!</v>
      </c>
      <c r="K25" s="914" t="e">
        <f>J25*1.05</f>
        <v>#REF!</v>
      </c>
    </row>
    <row r="26" spans="1:11" ht="61.5">
      <c r="A26" s="795" t="s">
        <v>569</v>
      </c>
      <c r="B26" s="866" t="s">
        <v>647</v>
      </c>
      <c r="C26" s="796" t="s">
        <v>67</v>
      </c>
      <c r="D26" s="797" t="s">
        <v>389</v>
      </c>
      <c r="E26" s="797"/>
      <c r="F26" s="974"/>
      <c r="G26" s="797"/>
      <c r="H26" s="797"/>
      <c r="I26" s="1017" t="e">
        <f>I27+I32</f>
        <v>#REF!</v>
      </c>
      <c r="J26" s="915" t="e">
        <f>J27+J32</f>
        <v>#REF!</v>
      </c>
      <c r="K26" s="916" t="e">
        <f>K27+K32</f>
        <v>#REF!</v>
      </c>
    </row>
    <row r="27" spans="1:11" ht="30">
      <c r="A27" s="750" t="s">
        <v>247</v>
      </c>
      <c r="B27" s="767" t="s">
        <v>393</v>
      </c>
      <c r="C27" s="736">
        <v>925</v>
      </c>
      <c r="D27" s="728">
        <v>103</v>
      </c>
      <c r="E27" s="773" t="s">
        <v>37</v>
      </c>
      <c r="F27" s="826"/>
      <c r="G27" s="728"/>
      <c r="H27" s="728"/>
      <c r="I27" s="1015" t="e">
        <f>I28+I30</f>
        <v>#REF!</v>
      </c>
      <c r="J27" s="911" t="e">
        <f>J28+J30</f>
        <v>#REF!</v>
      </c>
      <c r="K27" s="912" t="e">
        <f>K28+K30</f>
        <v>#REF!</v>
      </c>
    </row>
    <row r="28" spans="1:11" ht="30">
      <c r="A28" s="750" t="s">
        <v>161</v>
      </c>
      <c r="B28" s="767" t="s">
        <v>38</v>
      </c>
      <c r="C28" s="736">
        <v>925</v>
      </c>
      <c r="D28" s="728">
        <v>103</v>
      </c>
      <c r="E28" s="728" t="s">
        <v>39</v>
      </c>
      <c r="F28" s="975"/>
      <c r="G28" s="783"/>
      <c r="H28" s="783"/>
      <c r="I28" s="1015" t="e">
        <f>I29</f>
        <v>#REF!</v>
      </c>
      <c r="J28" s="911" t="e">
        <f>J29</f>
        <v>#REF!</v>
      </c>
      <c r="K28" s="912" t="e">
        <f>K29</f>
        <v>#REF!</v>
      </c>
    </row>
    <row r="29" spans="1:11" ht="21">
      <c r="A29" s="749" t="s">
        <v>162</v>
      </c>
      <c r="B29" s="865" t="e">
        <f>#REF!</f>
        <v>#REF!</v>
      </c>
      <c r="C29" s="770">
        <v>925</v>
      </c>
      <c r="D29" s="723">
        <v>103</v>
      </c>
      <c r="E29" s="723" t="s">
        <v>39</v>
      </c>
      <c r="F29" s="829" t="e">
        <f>#REF!</f>
        <v>#REF!</v>
      </c>
      <c r="G29" s="723"/>
      <c r="H29" s="723"/>
      <c r="I29" s="1018" t="e">
        <f>#REF!</f>
        <v>#REF!</v>
      </c>
      <c r="J29" s="913" t="e">
        <f>I29*1.05</f>
        <v>#REF!</v>
      </c>
      <c r="K29" s="914" t="e">
        <f>J29*1.05</f>
        <v>#REF!</v>
      </c>
    </row>
    <row r="30" spans="1:11" ht="40.5">
      <c r="A30" s="750" t="s">
        <v>404</v>
      </c>
      <c r="B30" s="767" t="s">
        <v>723</v>
      </c>
      <c r="C30" s="736">
        <v>925</v>
      </c>
      <c r="D30" s="728">
        <v>103</v>
      </c>
      <c r="E30" s="728" t="s">
        <v>40</v>
      </c>
      <c r="F30" s="826"/>
      <c r="G30" s="728"/>
      <c r="H30" s="728"/>
      <c r="I30" s="1015" t="e">
        <f>I31</f>
        <v>#REF!</v>
      </c>
      <c r="J30" s="911" t="e">
        <f>J31</f>
        <v>#REF!</v>
      </c>
      <c r="K30" s="912" t="e">
        <f>K31</f>
        <v>#REF!</v>
      </c>
    </row>
    <row r="31" spans="1:11" ht="12.75">
      <c r="A31" s="749" t="s">
        <v>163</v>
      </c>
      <c r="B31" s="766" t="e">
        <f>#REF!</f>
        <v>#REF!</v>
      </c>
      <c r="C31" s="770">
        <v>925</v>
      </c>
      <c r="D31" s="723">
        <v>103</v>
      </c>
      <c r="E31" s="723" t="s">
        <v>40</v>
      </c>
      <c r="F31" s="829" t="e">
        <f>#REF!</f>
        <v>#REF!</v>
      </c>
      <c r="G31" s="723"/>
      <c r="H31" s="723"/>
      <c r="I31" s="1018" t="e">
        <f>#REF!</f>
        <v>#REF!</v>
      </c>
      <c r="J31" s="913" t="e">
        <f>I31*1.05</f>
        <v>#REF!</v>
      </c>
      <c r="K31" s="914" t="e">
        <f>J31*1.05</f>
        <v>#REF!</v>
      </c>
    </row>
    <row r="32" spans="1:11" ht="30">
      <c r="A32" s="750" t="s">
        <v>171</v>
      </c>
      <c r="B32" s="767" t="s">
        <v>36</v>
      </c>
      <c r="C32" s="736">
        <v>925</v>
      </c>
      <c r="D32" s="728">
        <v>103</v>
      </c>
      <c r="E32" s="728" t="s">
        <v>390</v>
      </c>
      <c r="F32" s="826"/>
      <c r="G32" s="728"/>
      <c r="H32" s="728"/>
      <c r="I32" s="1015" t="e">
        <f>SUM(I33:I35)</f>
        <v>#REF!</v>
      </c>
      <c r="J32" s="911" t="e">
        <f>SUM(J33:J35)</f>
        <v>#REF!</v>
      </c>
      <c r="K32" s="912" t="e">
        <f>SUM(K33:K35)</f>
        <v>#REF!</v>
      </c>
    </row>
    <row r="33" spans="1:11" ht="12.75">
      <c r="A33" s="785" t="s">
        <v>116</v>
      </c>
      <c r="B33" s="865" t="e">
        <f>#REF!</f>
        <v>#REF!</v>
      </c>
      <c r="C33" s="771">
        <v>925</v>
      </c>
      <c r="D33" s="725">
        <v>103</v>
      </c>
      <c r="E33" s="725" t="e">
        <f>#REF!</f>
        <v>#REF!</v>
      </c>
      <c r="F33" s="976" t="e">
        <f>#REF!</f>
        <v>#REF!</v>
      </c>
      <c r="G33" s="723"/>
      <c r="H33" s="723"/>
      <c r="I33" s="1019" t="e">
        <f>#REF!</f>
        <v>#REF!</v>
      </c>
      <c r="J33" s="913" t="e">
        <f>I33*1.05</f>
        <v>#REF!</v>
      </c>
      <c r="K33" s="914" t="e">
        <f>J33*1.05</f>
        <v>#REF!</v>
      </c>
    </row>
    <row r="34" spans="1:11" ht="20.25">
      <c r="A34" s="785" t="s">
        <v>714</v>
      </c>
      <c r="B34" s="766" t="e">
        <f>#REF!</f>
        <v>#REF!</v>
      </c>
      <c r="C34" s="771">
        <v>925</v>
      </c>
      <c r="D34" s="725">
        <v>103</v>
      </c>
      <c r="E34" s="725" t="e">
        <f>#REF!</f>
        <v>#REF!</v>
      </c>
      <c r="F34" s="976" t="e">
        <f>#REF!</f>
        <v>#REF!</v>
      </c>
      <c r="G34" s="723"/>
      <c r="H34" s="723"/>
      <c r="I34" s="1019" t="e">
        <f>#REF!</f>
        <v>#REF!</v>
      </c>
      <c r="J34" s="913" t="e">
        <f>I34*1.05</f>
        <v>#REF!</v>
      </c>
      <c r="K34" s="914" t="e">
        <f>J34*1.05</f>
        <v>#REF!</v>
      </c>
    </row>
    <row r="35" spans="1:11" ht="21" thickBot="1">
      <c r="A35" s="785" t="s">
        <v>715</v>
      </c>
      <c r="B35" s="766" t="s">
        <v>708</v>
      </c>
      <c r="C35" s="771">
        <v>925</v>
      </c>
      <c r="D35" s="725">
        <v>103</v>
      </c>
      <c r="E35" s="725" t="s">
        <v>426</v>
      </c>
      <c r="F35" s="976">
        <v>850</v>
      </c>
      <c r="G35" s="723"/>
      <c r="H35" s="723"/>
      <c r="I35" s="1019">
        <v>0</v>
      </c>
      <c r="J35" s="917"/>
      <c r="K35" s="918"/>
    </row>
    <row r="36" spans="1:11" ht="21" thickBot="1">
      <c r="A36" s="786"/>
      <c r="B36" s="867" t="s">
        <v>373</v>
      </c>
      <c r="C36" s="787" t="s">
        <v>450</v>
      </c>
      <c r="D36" s="788"/>
      <c r="E36" s="788"/>
      <c r="F36" s="977"/>
      <c r="G36" s="1038"/>
      <c r="H36" s="1038"/>
      <c r="I36" s="1020" t="e">
        <f>I37+I70+I79+I89+I123+I127+I144+I150+I166+I172</f>
        <v>#REF!</v>
      </c>
      <c r="J36" s="919" t="e">
        <f>J37+J70+J79+J89+J123+J127+J144+J150+J166+J172</f>
        <v>#REF!</v>
      </c>
      <c r="K36" s="920" t="e">
        <f>K37+K70+K79+K89+K123+K127+K144+K150+K166+K172</f>
        <v>#REF!</v>
      </c>
    </row>
    <row r="37" spans="1:11" ht="21" thickBot="1">
      <c r="A37" s="789" t="s">
        <v>465</v>
      </c>
      <c r="B37" s="862" t="s">
        <v>83</v>
      </c>
      <c r="C37" s="790" t="s">
        <v>450</v>
      </c>
      <c r="D37" s="791" t="s">
        <v>372</v>
      </c>
      <c r="E37" s="791"/>
      <c r="F37" s="970"/>
      <c r="G37" s="1037"/>
      <c r="H37" s="1037"/>
      <c r="I37" s="1013" t="e">
        <f>I38+I50+I53</f>
        <v>#REF!</v>
      </c>
      <c r="J37" s="907" t="e">
        <f>J38+J50+J53</f>
        <v>#REF!</v>
      </c>
      <c r="K37" s="908" t="e">
        <f>K38+K50+K53</f>
        <v>#REF!</v>
      </c>
    </row>
    <row r="38" spans="1:11" ht="81.75">
      <c r="A38" s="792" t="s">
        <v>387</v>
      </c>
      <c r="B38" s="868" t="s">
        <v>648</v>
      </c>
      <c r="C38" s="793" t="s">
        <v>450</v>
      </c>
      <c r="D38" s="794" t="s">
        <v>391</v>
      </c>
      <c r="E38" s="794"/>
      <c r="F38" s="971"/>
      <c r="G38" s="797"/>
      <c r="H38" s="797"/>
      <c r="I38" s="1014" t="e">
        <f>I39+I41</f>
        <v>#REF!</v>
      </c>
      <c r="J38" s="909" t="e">
        <f>J39+J41</f>
        <v>#REF!</v>
      </c>
      <c r="K38" s="910" t="e">
        <f>K39+K41</f>
        <v>#REF!</v>
      </c>
    </row>
    <row r="39" spans="1:11" ht="12.75">
      <c r="A39" s="750" t="s">
        <v>203</v>
      </c>
      <c r="B39" s="864" t="s">
        <v>68</v>
      </c>
      <c r="C39" s="726" t="s">
        <v>450</v>
      </c>
      <c r="D39" s="727" t="s">
        <v>391</v>
      </c>
      <c r="E39" s="727" t="s">
        <v>392</v>
      </c>
      <c r="F39" s="972"/>
      <c r="G39" s="727"/>
      <c r="H39" s="727"/>
      <c r="I39" s="1015" t="e">
        <f>I40</f>
        <v>#REF!</v>
      </c>
      <c r="J39" s="911" t="e">
        <f>J40</f>
        <v>#REF!</v>
      </c>
      <c r="K39" s="912" t="e">
        <f>K40</f>
        <v>#REF!</v>
      </c>
    </row>
    <row r="40" spans="1:11" ht="12.75">
      <c r="A40" s="749" t="s">
        <v>169</v>
      </c>
      <c r="B40" s="865" t="e">
        <f>#REF!</f>
        <v>#REF!</v>
      </c>
      <c r="C40" s="715" t="s">
        <v>450</v>
      </c>
      <c r="D40" s="716" t="s">
        <v>391</v>
      </c>
      <c r="E40" s="716" t="s">
        <v>392</v>
      </c>
      <c r="F40" s="973" t="e">
        <f>#REF!</f>
        <v>#REF!</v>
      </c>
      <c r="G40" s="716"/>
      <c r="H40" s="716"/>
      <c r="I40" s="1018" t="e">
        <f>#REF!</f>
        <v>#REF!</v>
      </c>
      <c r="J40" s="913" t="e">
        <f>I40*1.05</f>
        <v>#REF!</v>
      </c>
      <c r="K40" s="914" t="e">
        <f>J40*1.05</f>
        <v>#REF!</v>
      </c>
    </row>
    <row r="41" spans="1:11" ht="12.75">
      <c r="A41" s="750" t="s">
        <v>4</v>
      </c>
      <c r="B41" s="767" t="s">
        <v>724</v>
      </c>
      <c r="C41" s="736">
        <v>968</v>
      </c>
      <c r="D41" s="728">
        <v>104</v>
      </c>
      <c r="E41" s="728" t="s">
        <v>41</v>
      </c>
      <c r="F41" s="973"/>
      <c r="G41" s="716"/>
      <c r="H41" s="716"/>
      <c r="I41" s="1015" t="e">
        <f>I42+I48</f>
        <v>#REF!</v>
      </c>
      <c r="J41" s="911" t="e">
        <f>J42+J48</f>
        <v>#REF!</v>
      </c>
      <c r="K41" s="912" t="e">
        <f>K42+K48</f>
        <v>#REF!</v>
      </c>
    </row>
    <row r="42" spans="1:11" ht="41.25">
      <c r="A42" s="750" t="s">
        <v>5</v>
      </c>
      <c r="B42" s="864" t="s">
        <v>44</v>
      </c>
      <c r="C42" s="726" t="s">
        <v>450</v>
      </c>
      <c r="D42" s="727" t="s">
        <v>391</v>
      </c>
      <c r="E42" s="727" t="s">
        <v>42</v>
      </c>
      <c r="F42" s="972"/>
      <c r="G42" s="727"/>
      <c r="H42" s="727"/>
      <c r="I42" s="1015" t="e">
        <f>I43+I44+I47</f>
        <v>#REF!</v>
      </c>
      <c r="J42" s="911" t="e">
        <f>J43+J44+J47</f>
        <v>#REF!</v>
      </c>
      <c r="K42" s="912" t="e">
        <f>K43+K44+K47</f>
        <v>#REF!</v>
      </c>
    </row>
    <row r="43" spans="1:11" ht="21">
      <c r="A43" s="749" t="s">
        <v>27</v>
      </c>
      <c r="B43" s="865" t="e">
        <f>#REF!</f>
        <v>#REF!</v>
      </c>
      <c r="C43" s="782">
        <v>968</v>
      </c>
      <c r="D43" s="783">
        <v>104</v>
      </c>
      <c r="E43" s="783" t="s">
        <v>42</v>
      </c>
      <c r="F43" s="975" t="e">
        <f>#REF!</f>
        <v>#REF!</v>
      </c>
      <c r="G43" s="783"/>
      <c r="H43" s="783"/>
      <c r="I43" s="1016" t="e">
        <f>#REF!</f>
        <v>#REF!</v>
      </c>
      <c r="J43" s="913" t="e">
        <f>I43*1.05</f>
        <v>#REF!</v>
      </c>
      <c r="K43" s="914" t="e">
        <f>J43*1.05</f>
        <v>#REF!</v>
      </c>
    </row>
    <row r="44" spans="1:11" ht="20.25">
      <c r="A44" s="749" t="s">
        <v>716</v>
      </c>
      <c r="B44" s="784" t="s">
        <v>709</v>
      </c>
      <c r="C44" s="782">
        <v>968</v>
      </c>
      <c r="D44" s="783">
        <v>104</v>
      </c>
      <c r="E44" s="783" t="s">
        <v>42</v>
      </c>
      <c r="F44" s="975">
        <v>240</v>
      </c>
      <c r="G44" s="783"/>
      <c r="H44" s="783"/>
      <c r="I44" s="1016" t="e">
        <f>SUM(I45:I46)</f>
        <v>#REF!</v>
      </c>
      <c r="J44" s="921" t="e">
        <f>SUM(J45:J46)</f>
        <v>#REF!</v>
      </c>
      <c r="K44" s="922" t="e">
        <f>SUM(K45:K46)</f>
        <v>#REF!</v>
      </c>
    </row>
    <row r="45" spans="1:11" ht="30">
      <c r="A45" s="749" t="s">
        <v>159</v>
      </c>
      <c r="B45" s="784" t="e">
        <f>#REF!</f>
        <v>#REF!</v>
      </c>
      <c r="C45" s="782">
        <v>968</v>
      </c>
      <c r="D45" s="783" t="e">
        <f>#REF!</f>
        <v>#REF!</v>
      </c>
      <c r="E45" s="783" t="e">
        <f>#REF!</f>
        <v>#REF!</v>
      </c>
      <c r="F45" s="975" t="e">
        <f>#REF!</f>
        <v>#REF!</v>
      </c>
      <c r="G45" s="783"/>
      <c r="H45" s="783"/>
      <c r="I45" s="1016" t="e">
        <f>#REF!</f>
        <v>#REF!</v>
      </c>
      <c r="J45" s="913" t="e">
        <f aca="true" t="shared" si="1" ref="J45:K47">I45*1.05</f>
        <v>#REF!</v>
      </c>
      <c r="K45" s="914" t="e">
        <f t="shared" si="1"/>
        <v>#REF!</v>
      </c>
    </row>
    <row r="46" spans="1:11" ht="20.25">
      <c r="A46" s="749" t="s">
        <v>160</v>
      </c>
      <c r="B46" s="784" t="e">
        <f>#REF!</f>
        <v>#REF!</v>
      </c>
      <c r="C46" s="782">
        <v>968</v>
      </c>
      <c r="D46" s="783" t="e">
        <f>#REF!</f>
        <v>#REF!</v>
      </c>
      <c r="E46" s="783" t="e">
        <f>#REF!</f>
        <v>#REF!</v>
      </c>
      <c r="F46" s="975" t="e">
        <f>#REF!</f>
        <v>#REF!</v>
      </c>
      <c r="G46" s="783"/>
      <c r="H46" s="783"/>
      <c r="I46" s="1016" t="e">
        <f>#REF!</f>
        <v>#REF!</v>
      </c>
      <c r="J46" s="913" t="e">
        <f t="shared" si="1"/>
        <v>#REF!</v>
      </c>
      <c r="K46" s="914" t="e">
        <f t="shared" si="1"/>
        <v>#REF!</v>
      </c>
    </row>
    <row r="47" spans="1:11" ht="20.25">
      <c r="A47" s="749" t="s">
        <v>717</v>
      </c>
      <c r="B47" s="784" t="e">
        <f>#REF!</f>
        <v>#REF!</v>
      </c>
      <c r="C47" s="782">
        <v>968</v>
      </c>
      <c r="D47" s="783">
        <v>104</v>
      </c>
      <c r="E47" s="783" t="e">
        <f>#REF!</f>
        <v>#REF!</v>
      </c>
      <c r="F47" s="975" t="e">
        <f>#REF!</f>
        <v>#REF!</v>
      </c>
      <c r="G47" s="783"/>
      <c r="H47" s="783"/>
      <c r="I47" s="1016" t="e">
        <f>#REF!</f>
        <v>#REF!</v>
      </c>
      <c r="J47" s="913" t="e">
        <f t="shared" si="1"/>
        <v>#REF!</v>
      </c>
      <c r="K47" s="914" t="e">
        <f t="shared" si="1"/>
        <v>#REF!</v>
      </c>
    </row>
    <row r="48" spans="1:11" ht="81">
      <c r="A48" s="751" t="s">
        <v>26</v>
      </c>
      <c r="B48" s="765" t="s">
        <v>46</v>
      </c>
      <c r="C48" s="774">
        <v>968</v>
      </c>
      <c r="D48" s="775">
        <v>104</v>
      </c>
      <c r="E48" s="775" t="s">
        <v>47</v>
      </c>
      <c r="F48" s="978"/>
      <c r="G48" s="775"/>
      <c r="H48" s="775"/>
      <c r="I48" s="1021" t="e">
        <f>I49</f>
        <v>#REF!</v>
      </c>
      <c r="J48" s="923">
        <f>J49</f>
        <v>5.3</v>
      </c>
      <c r="K48" s="924">
        <f>K49</f>
        <v>5.6</v>
      </c>
    </row>
    <row r="49" spans="1:11" ht="40.5">
      <c r="A49" s="749" t="s">
        <v>28</v>
      </c>
      <c r="B49" s="766" t="s">
        <v>545</v>
      </c>
      <c r="C49" s="770">
        <v>968</v>
      </c>
      <c r="D49" s="723">
        <v>104</v>
      </c>
      <c r="E49" s="723" t="s">
        <v>47</v>
      </c>
      <c r="F49" s="829">
        <v>598</v>
      </c>
      <c r="G49" s="723"/>
      <c r="H49" s="723"/>
      <c r="I49" s="1018" t="e">
        <f>#REF!</f>
        <v>#REF!</v>
      </c>
      <c r="J49" s="913">
        <v>5.3</v>
      </c>
      <c r="K49" s="914">
        <v>5.6</v>
      </c>
    </row>
    <row r="50" spans="1:11" ht="12.75">
      <c r="A50" s="795" t="s">
        <v>472</v>
      </c>
      <c r="B50" s="869" t="s">
        <v>19</v>
      </c>
      <c r="C50" s="796">
        <v>968</v>
      </c>
      <c r="D50" s="797">
        <v>111</v>
      </c>
      <c r="E50" s="797"/>
      <c r="F50" s="974"/>
      <c r="G50" s="797"/>
      <c r="H50" s="797"/>
      <c r="I50" s="1017" t="e">
        <f aca="true" t="shared" si="2" ref="I50:K51">I51</f>
        <v>#REF!</v>
      </c>
      <c r="J50" s="915" t="e">
        <f t="shared" si="2"/>
        <v>#REF!</v>
      </c>
      <c r="K50" s="916" t="e">
        <f t="shared" si="2"/>
        <v>#REF!</v>
      </c>
    </row>
    <row r="51" spans="1:11" ht="20.25">
      <c r="A51" s="750" t="s">
        <v>473</v>
      </c>
      <c r="B51" s="767" t="s">
        <v>20</v>
      </c>
      <c r="C51" s="736">
        <v>968</v>
      </c>
      <c r="D51" s="728">
        <v>111</v>
      </c>
      <c r="E51" s="728" t="s">
        <v>21</v>
      </c>
      <c r="F51" s="826"/>
      <c r="G51" s="728"/>
      <c r="H51" s="728"/>
      <c r="I51" s="1021" t="e">
        <f t="shared" si="2"/>
        <v>#REF!</v>
      </c>
      <c r="J51" s="923" t="e">
        <f t="shared" si="2"/>
        <v>#REF!</v>
      </c>
      <c r="K51" s="924" t="e">
        <f t="shared" si="2"/>
        <v>#REF!</v>
      </c>
    </row>
    <row r="52" spans="1:11" ht="12.75">
      <c r="A52" s="749" t="s">
        <v>350</v>
      </c>
      <c r="B52" s="766" t="s">
        <v>710</v>
      </c>
      <c r="C52" s="770">
        <v>968</v>
      </c>
      <c r="D52" s="723">
        <v>111</v>
      </c>
      <c r="E52" s="723" t="s">
        <v>22</v>
      </c>
      <c r="F52" s="829">
        <v>870</v>
      </c>
      <c r="G52" s="723"/>
      <c r="H52" s="723"/>
      <c r="I52" s="1018" t="e">
        <f>#REF!</f>
        <v>#REF!</v>
      </c>
      <c r="J52" s="913" t="e">
        <f>I52*1.05</f>
        <v>#REF!</v>
      </c>
      <c r="K52" s="914" t="e">
        <f>J52*1.05</f>
        <v>#REF!</v>
      </c>
    </row>
    <row r="53" spans="1:11" ht="21">
      <c r="A53" s="795" t="s">
        <v>258</v>
      </c>
      <c r="B53" s="866" t="s">
        <v>337</v>
      </c>
      <c r="C53" s="796" t="s">
        <v>450</v>
      </c>
      <c r="D53" s="797" t="s">
        <v>651</v>
      </c>
      <c r="E53" s="798"/>
      <c r="F53" s="979"/>
      <c r="G53" s="798"/>
      <c r="H53" s="798"/>
      <c r="I53" s="1017" t="e">
        <f>I54+I56+I58+I60+I62+I64+I66+I68</f>
        <v>#REF!</v>
      </c>
      <c r="J53" s="915" t="e">
        <f>J54+J56+J58+J60+J62+J64+J66+J68</f>
        <v>#REF!</v>
      </c>
      <c r="K53" s="916" t="e">
        <f>K54+K56+K58+K60+K62+K64+K66+K68</f>
        <v>#REF!</v>
      </c>
    </row>
    <row r="54" spans="1:11" ht="51">
      <c r="A54" s="750" t="s">
        <v>511</v>
      </c>
      <c r="B54" s="767" t="s">
        <v>726</v>
      </c>
      <c r="C54" s="726" t="s">
        <v>450</v>
      </c>
      <c r="D54" s="727" t="s">
        <v>651</v>
      </c>
      <c r="E54" s="738" t="str">
        <f>E55</f>
        <v>090 01 00</v>
      </c>
      <c r="F54" s="972"/>
      <c r="G54" s="727"/>
      <c r="H54" s="727"/>
      <c r="I54" s="1015" t="e">
        <f>I55</f>
        <v>#REF!</v>
      </c>
      <c r="J54" s="911" t="e">
        <f>J55</f>
        <v>#REF!</v>
      </c>
      <c r="K54" s="912" t="e">
        <f>K55</f>
        <v>#REF!</v>
      </c>
    </row>
    <row r="55" spans="1:11" ht="20.25">
      <c r="A55" s="749" t="s">
        <v>70</v>
      </c>
      <c r="B55" s="766" t="e">
        <f>#REF!</f>
        <v>#REF!</v>
      </c>
      <c r="C55" s="715" t="s">
        <v>450</v>
      </c>
      <c r="D55" s="716" t="s">
        <v>651</v>
      </c>
      <c r="E55" s="716" t="s">
        <v>725</v>
      </c>
      <c r="F55" s="973" t="e">
        <f>#REF!</f>
        <v>#REF!</v>
      </c>
      <c r="G55" s="716"/>
      <c r="H55" s="716"/>
      <c r="I55" s="1016" t="e">
        <f>#REF!</f>
        <v>#REF!</v>
      </c>
      <c r="J55" s="913" t="e">
        <f>I55*1.05</f>
        <v>#REF!</v>
      </c>
      <c r="K55" s="914" t="e">
        <f>J55*1.05</f>
        <v>#REF!</v>
      </c>
    </row>
    <row r="56" spans="1:11" ht="92.25">
      <c r="A56" s="750" t="s">
        <v>550</v>
      </c>
      <c r="B56" s="864" t="s">
        <v>341</v>
      </c>
      <c r="C56" s="726" t="s">
        <v>450</v>
      </c>
      <c r="D56" s="727" t="s">
        <v>651</v>
      </c>
      <c r="E56" s="738" t="s">
        <v>189</v>
      </c>
      <c r="F56" s="980"/>
      <c r="G56" s="1039"/>
      <c r="H56" s="1039"/>
      <c r="I56" s="1015" t="e">
        <f>SUM(I57:I57)</f>
        <v>#REF!</v>
      </c>
      <c r="J56" s="911" t="e">
        <f>SUM(J57:J57)</f>
        <v>#REF!</v>
      </c>
      <c r="K56" s="912" t="e">
        <f>SUM(K57:K57)</f>
        <v>#REF!</v>
      </c>
    </row>
    <row r="57" spans="1:11" ht="21">
      <c r="A57" s="749" t="s">
        <v>388</v>
      </c>
      <c r="B57" s="865" t="s">
        <v>658</v>
      </c>
      <c r="C57" s="715" t="s">
        <v>450</v>
      </c>
      <c r="D57" s="716" t="s">
        <v>651</v>
      </c>
      <c r="E57" s="716" t="s">
        <v>189</v>
      </c>
      <c r="F57" s="973" t="s">
        <v>718</v>
      </c>
      <c r="G57" s="716"/>
      <c r="H57" s="716"/>
      <c r="I57" s="1016" t="e">
        <f>#REF!</f>
        <v>#REF!</v>
      </c>
      <c r="J57" s="913" t="e">
        <f>I57*1.05</f>
        <v>#REF!</v>
      </c>
      <c r="K57" s="914" t="e">
        <f>J57*1.05</f>
        <v>#REF!</v>
      </c>
    </row>
    <row r="58" spans="1:11" ht="20.25">
      <c r="A58" s="750" t="s">
        <v>12</v>
      </c>
      <c r="B58" s="767" t="s">
        <v>623</v>
      </c>
      <c r="C58" s="736">
        <v>968</v>
      </c>
      <c r="D58" s="728">
        <v>113</v>
      </c>
      <c r="E58" s="728" t="str">
        <f>E59</f>
        <v>092 02 00</v>
      </c>
      <c r="F58" s="826"/>
      <c r="G58" s="728"/>
      <c r="H58" s="728"/>
      <c r="I58" s="1015" t="e">
        <f>I59</f>
        <v>#REF!</v>
      </c>
      <c r="J58" s="911" t="e">
        <f>J59</f>
        <v>#REF!</v>
      </c>
      <c r="K58" s="912" t="e">
        <f>K59</f>
        <v>#REF!</v>
      </c>
    </row>
    <row r="59" spans="1:11" ht="20.25">
      <c r="A59" s="749" t="s">
        <v>13</v>
      </c>
      <c r="B59" s="766" t="e">
        <f>#REF!</f>
        <v>#REF!</v>
      </c>
      <c r="C59" s="770">
        <v>968</v>
      </c>
      <c r="D59" s="723">
        <v>113</v>
      </c>
      <c r="E59" s="723" t="s">
        <v>425</v>
      </c>
      <c r="F59" s="829" t="e">
        <f>#REF!</f>
        <v>#REF!</v>
      </c>
      <c r="G59" s="723"/>
      <c r="H59" s="723"/>
      <c r="I59" s="1018" t="e">
        <f>#REF!</f>
        <v>#REF!</v>
      </c>
      <c r="J59" s="913" t="e">
        <f>I59*1.05</f>
        <v>#REF!</v>
      </c>
      <c r="K59" s="914" t="e">
        <f>J59*1.05</f>
        <v>#REF!</v>
      </c>
    </row>
    <row r="60" spans="1:11" ht="51">
      <c r="A60" s="750" t="s">
        <v>629</v>
      </c>
      <c r="B60" s="767" t="s">
        <v>727</v>
      </c>
      <c r="C60" s="736">
        <v>968</v>
      </c>
      <c r="D60" s="728">
        <v>113</v>
      </c>
      <c r="E60" s="728" t="str">
        <f>E61</f>
        <v>092 05 00</v>
      </c>
      <c r="F60" s="973"/>
      <c r="G60" s="716"/>
      <c r="H60" s="716"/>
      <c r="I60" s="1015" t="e">
        <f>I61</f>
        <v>#REF!</v>
      </c>
      <c r="J60" s="911" t="e">
        <f>J61</f>
        <v>#REF!</v>
      </c>
      <c r="K60" s="912" t="e">
        <f>K61</f>
        <v>#REF!</v>
      </c>
    </row>
    <row r="61" spans="1:11" ht="12.75">
      <c r="A61" s="749" t="s">
        <v>630</v>
      </c>
      <c r="B61" s="766" t="e">
        <f>#REF!</f>
        <v>#REF!</v>
      </c>
      <c r="C61" s="715" t="s">
        <v>450</v>
      </c>
      <c r="D61" s="716" t="s">
        <v>651</v>
      </c>
      <c r="E61" s="716" t="s">
        <v>385</v>
      </c>
      <c r="F61" s="973" t="e">
        <f>#REF!</f>
        <v>#REF!</v>
      </c>
      <c r="G61" s="716"/>
      <c r="H61" s="716"/>
      <c r="I61" s="1016" t="e">
        <f>#REF!</f>
        <v>#REF!</v>
      </c>
      <c r="J61" s="913" t="e">
        <f>I61*1.05</f>
        <v>#REF!</v>
      </c>
      <c r="K61" s="914" t="e">
        <f>J61*1.05</f>
        <v>#REF!</v>
      </c>
    </row>
    <row r="62" spans="1:11" ht="91.5">
      <c r="A62" s="750" t="s">
        <v>631</v>
      </c>
      <c r="B62" s="767" t="s">
        <v>728</v>
      </c>
      <c r="C62" s="736">
        <v>968</v>
      </c>
      <c r="D62" s="728">
        <v>113</v>
      </c>
      <c r="E62" s="728" t="str">
        <f>E63</f>
        <v>092 06 00</v>
      </c>
      <c r="F62" s="826"/>
      <c r="G62" s="728"/>
      <c r="H62" s="728"/>
      <c r="I62" s="1015" t="e">
        <f>I63</f>
        <v>#REF!</v>
      </c>
      <c r="J62" s="911" t="e">
        <f>J63</f>
        <v>#REF!</v>
      </c>
      <c r="K62" s="912" t="e">
        <f>K63</f>
        <v>#REF!</v>
      </c>
    </row>
    <row r="63" spans="1:11" ht="20.25">
      <c r="A63" s="752" t="s">
        <v>632</v>
      </c>
      <c r="B63" s="766" t="e">
        <f>#REF!</f>
        <v>#REF!</v>
      </c>
      <c r="C63" s="771">
        <v>968</v>
      </c>
      <c r="D63" s="725">
        <v>113</v>
      </c>
      <c r="E63" s="725" t="s">
        <v>729</v>
      </c>
      <c r="F63" s="976" t="e">
        <f>#REF!</f>
        <v>#REF!</v>
      </c>
      <c r="G63" s="723"/>
      <c r="H63" s="723"/>
      <c r="I63" s="1019" t="e">
        <f>#REF!</f>
        <v>#REF!</v>
      </c>
      <c r="J63" s="913" t="e">
        <f>I63*1.05</f>
        <v>#REF!</v>
      </c>
      <c r="K63" s="914" t="e">
        <f>J63*1.05</f>
        <v>#REF!</v>
      </c>
    </row>
    <row r="64" spans="1:11" ht="20.25">
      <c r="A64" s="750" t="s">
        <v>690</v>
      </c>
      <c r="B64" s="765" t="e">
        <f>#REF!</f>
        <v>#REF!</v>
      </c>
      <c r="C64" s="799" t="e">
        <f>#REF!</f>
        <v>#REF!</v>
      </c>
      <c r="D64" s="800" t="e">
        <f>#REF!</f>
        <v>#REF!</v>
      </c>
      <c r="E64" s="800" t="e">
        <f>#REF!</f>
        <v>#REF!</v>
      </c>
      <c r="F64" s="981"/>
      <c r="G64" s="775"/>
      <c r="H64" s="775"/>
      <c r="I64" s="1022" t="e">
        <f>I65</f>
        <v>#REF!</v>
      </c>
      <c r="J64" s="925" t="e">
        <f>J65</f>
        <v>#REF!</v>
      </c>
      <c r="K64" s="926" t="e">
        <f>K65</f>
        <v>#REF!</v>
      </c>
    </row>
    <row r="65" spans="1:11" ht="30">
      <c r="A65" s="752" t="s">
        <v>691</v>
      </c>
      <c r="B65" s="766" t="e">
        <f>#REF!</f>
        <v>#REF!</v>
      </c>
      <c r="C65" s="771">
        <v>968</v>
      </c>
      <c r="D65" s="725">
        <v>113</v>
      </c>
      <c r="E65" s="725" t="e">
        <f>#REF!</f>
        <v>#REF!</v>
      </c>
      <c r="F65" s="976" t="e">
        <f>#REF!</f>
        <v>#REF!</v>
      </c>
      <c r="G65" s="723"/>
      <c r="H65" s="723"/>
      <c r="I65" s="1019" t="e">
        <f>#REF!</f>
        <v>#REF!</v>
      </c>
      <c r="J65" s="913" t="e">
        <f>I65*1.05</f>
        <v>#REF!</v>
      </c>
      <c r="K65" s="914" t="e">
        <f>J65*1.05</f>
        <v>#REF!</v>
      </c>
    </row>
    <row r="66" spans="1:11" ht="12.75">
      <c r="A66" s="751" t="s">
        <v>792</v>
      </c>
      <c r="B66" s="765" t="e">
        <f>#REF!</f>
        <v>#REF!</v>
      </c>
      <c r="C66" s="799">
        <v>968</v>
      </c>
      <c r="D66" s="800">
        <v>113</v>
      </c>
      <c r="E66" s="800" t="e">
        <f>#REF!</f>
        <v>#REF!</v>
      </c>
      <c r="F66" s="981"/>
      <c r="G66" s="775"/>
      <c r="H66" s="775"/>
      <c r="I66" s="1022" t="e">
        <f>I67</f>
        <v>#REF!</v>
      </c>
      <c r="J66" s="925" t="e">
        <f>J67</f>
        <v>#REF!</v>
      </c>
      <c r="K66" s="926" t="e">
        <f>K67</f>
        <v>#REF!</v>
      </c>
    </row>
    <row r="67" spans="1:11" ht="12.75">
      <c r="A67" s="749" t="s">
        <v>793</v>
      </c>
      <c r="B67" s="766" t="e">
        <f>#REF!</f>
        <v>#REF!</v>
      </c>
      <c r="C67" s="771">
        <v>968</v>
      </c>
      <c r="D67" s="725">
        <v>113</v>
      </c>
      <c r="E67" s="725" t="e">
        <f>#REF!</f>
        <v>#REF!</v>
      </c>
      <c r="F67" s="976" t="e">
        <f>#REF!</f>
        <v>#REF!</v>
      </c>
      <c r="G67" s="723"/>
      <c r="H67" s="723"/>
      <c r="I67" s="1019" t="e">
        <f>#REF!</f>
        <v>#REF!</v>
      </c>
      <c r="J67" s="913" t="e">
        <f>I67*1.05</f>
        <v>#REF!</v>
      </c>
      <c r="K67" s="914" t="e">
        <f>J67*1.05</f>
        <v>#REF!</v>
      </c>
    </row>
    <row r="68" spans="1:11" ht="40.5">
      <c r="A68" s="750" t="s">
        <v>794</v>
      </c>
      <c r="B68" s="767" t="s">
        <v>734</v>
      </c>
      <c r="C68" s="736">
        <v>968</v>
      </c>
      <c r="D68" s="728">
        <v>113</v>
      </c>
      <c r="E68" s="728" t="str">
        <f>E69</f>
        <v>795 02 00</v>
      </c>
      <c r="F68" s="975"/>
      <c r="G68" s="783"/>
      <c r="H68" s="783"/>
      <c r="I68" s="1015" t="e">
        <f>I69</f>
        <v>#REF!</v>
      </c>
      <c r="J68" s="911" t="e">
        <f>J69</f>
        <v>#REF!</v>
      </c>
      <c r="K68" s="912" t="e">
        <f>K69</f>
        <v>#REF!</v>
      </c>
    </row>
    <row r="69" spans="1:11" ht="21" thickBot="1">
      <c r="A69" s="749" t="s">
        <v>795</v>
      </c>
      <c r="B69" s="766" t="e">
        <f>#REF!</f>
        <v>#REF!</v>
      </c>
      <c r="C69" s="770">
        <v>968</v>
      </c>
      <c r="D69" s="723">
        <v>113</v>
      </c>
      <c r="E69" s="723" t="s">
        <v>732</v>
      </c>
      <c r="F69" s="829" t="e">
        <f>#REF!</f>
        <v>#REF!</v>
      </c>
      <c r="G69" s="723"/>
      <c r="H69" s="723"/>
      <c r="I69" s="1018" t="e">
        <f>#REF!</f>
        <v>#REF!</v>
      </c>
      <c r="J69" s="913" t="e">
        <f>I69*1.05</f>
        <v>#REF!</v>
      </c>
      <c r="K69" s="914" t="e">
        <f>J69*1.05</f>
        <v>#REF!</v>
      </c>
    </row>
    <row r="70" spans="1:11" ht="30.75" thickBot="1">
      <c r="A70" s="789" t="s">
        <v>466</v>
      </c>
      <c r="B70" s="862" t="s">
        <v>195</v>
      </c>
      <c r="C70" s="790" t="s">
        <v>450</v>
      </c>
      <c r="D70" s="791" t="s">
        <v>384</v>
      </c>
      <c r="E70" s="791"/>
      <c r="F70" s="982"/>
      <c r="G70" s="1040"/>
      <c r="H70" s="1040"/>
      <c r="I70" s="1023" t="e">
        <f>I71</f>
        <v>#REF!</v>
      </c>
      <c r="J70" s="927" t="e">
        <f>J71</f>
        <v>#REF!</v>
      </c>
      <c r="K70" s="928" t="e">
        <f>K71</f>
        <v>#REF!</v>
      </c>
    </row>
    <row r="71" spans="1:11" ht="40.5">
      <c r="A71" s="792" t="s">
        <v>259</v>
      </c>
      <c r="B71" s="863" t="s">
        <v>650</v>
      </c>
      <c r="C71" s="793" t="s">
        <v>450</v>
      </c>
      <c r="D71" s="794" t="s">
        <v>335</v>
      </c>
      <c r="E71" s="801"/>
      <c r="F71" s="983"/>
      <c r="G71" s="1041"/>
      <c r="H71" s="1041"/>
      <c r="I71" s="1014" t="e">
        <f>I72+I77</f>
        <v>#REF!</v>
      </c>
      <c r="J71" s="909" t="e">
        <f>J72+J77</f>
        <v>#REF!</v>
      </c>
      <c r="K71" s="910" t="e">
        <f>K72+K77</f>
        <v>#REF!</v>
      </c>
    </row>
    <row r="72" spans="1:11" ht="20.25">
      <c r="A72" s="750" t="s">
        <v>512</v>
      </c>
      <c r="B72" s="767" t="s">
        <v>752</v>
      </c>
      <c r="C72" s="726" t="s">
        <v>450</v>
      </c>
      <c r="D72" s="727" t="s">
        <v>335</v>
      </c>
      <c r="E72" s="727" t="s">
        <v>516</v>
      </c>
      <c r="F72" s="972"/>
      <c r="G72" s="727"/>
      <c r="H72" s="727"/>
      <c r="I72" s="1015" t="e">
        <f>I73+I75</f>
        <v>#REF!</v>
      </c>
      <c r="J72" s="911" t="e">
        <f>J73+J75</f>
        <v>#REF!</v>
      </c>
      <c r="K72" s="912" t="e">
        <f>K73+K75</f>
        <v>#REF!</v>
      </c>
    </row>
    <row r="73" spans="1:11" ht="51">
      <c r="A73" s="763" t="s">
        <v>71</v>
      </c>
      <c r="B73" s="767" t="s">
        <v>740</v>
      </c>
      <c r="C73" s="736">
        <v>968</v>
      </c>
      <c r="D73" s="728">
        <v>309</v>
      </c>
      <c r="E73" s="728" t="str">
        <f>E74</f>
        <v>219 01 00</v>
      </c>
      <c r="F73" s="972"/>
      <c r="G73" s="727"/>
      <c r="H73" s="727"/>
      <c r="I73" s="1015" t="e">
        <f>I74</f>
        <v>#REF!</v>
      </c>
      <c r="J73" s="911" t="e">
        <f>J74</f>
        <v>#REF!</v>
      </c>
      <c r="K73" s="912" t="e">
        <f>K74</f>
        <v>#REF!</v>
      </c>
    </row>
    <row r="74" spans="1:11" ht="12.75">
      <c r="A74" s="749" t="s">
        <v>118</v>
      </c>
      <c r="B74" s="766" t="e">
        <f>#REF!</f>
        <v>#REF!</v>
      </c>
      <c r="C74" s="770">
        <v>968</v>
      </c>
      <c r="D74" s="723">
        <v>309</v>
      </c>
      <c r="E74" s="723" t="s">
        <v>741</v>
      </c>
      <c r="F74" s="984" t="e">
        <f>#REF!</f>
        <v>#REF!</v>
      </c>
      <c r="G74" s="1042"/>
      <c r="H74" s="1042"/>
      <c r="I74" s="1018" t="e">
        <f>#REF!</f>
        <v>#REF!</v>
      </c>
      <c r="J74" s="913" t="e">
        <f>I74*1.05</f>
        <v>#REF!</v>
      </c>
      <c r="K74" s="914" t="e">
        <f>J74*1.05</f>
        <v>#REF!</v>
      </c>
    </row>
    <row r="75" spans="1:11" ht="81.75">
      <c r="A75" s="750" t="s">
        <v>174</v>
      </c>
      <c r="B75" s="870" t="s">
        <v>738</v>
      </c>
      <c r="C75" s="772">
        <v>968</v>
      </c>
      <c r="D75" s="764">
        <v>309</v>
      </c>
      <c r="E75" s="764" t="str">
        <f>E76</f>
        <v>219 03 00</v>
      </c>
      <c r="F75" s="985"/>
      <c r="G75" s="728"/>
      <c r="H75" s="728"/>
      <c r="I75" s="1024" t="e">
        <f>I76</f>
        <v>#REF!</v>
      </c>
      <c r="J75" s="929" t="e">
        <f>J76</f>
        <v>#REF!</v>
      </c>
      <c r="K75" s="930" t="e">
        <f>K76</f>
        <v>#REF!</v>
      </c>
    </row>
    <row r="76" spans="1:11" ht="20.25">
      <c r="A76" s="749" t="s">
        <v>119</v>
      </c>
      <c r="B76" s="766" t="e">
        <f>#REF!</f>
        <v>#REF!</v>
      </c>
      <c r="C76" s="770">
        <v>968</v>
      </c>
      <c r="D76" s="723">
        <v>309</v>
      </c>
      <c r="E76" s="723" t="s">
        <v>739</v>
      </c>
      <c r="F76" s="829" t="e">
        <f>#REF!</f>
        <v>#REF!</v>
      </c>
      <c r="G76" s="723"/>
      <c r="H76" s="723"/>
      <c r="I76" s="1018" t="e">
        <f>#REF!</f>
        <v>#REF!</v>
      </c>
      <c r="J76" s="913" t="e">
        <f>I76*1.05</f>
        <v>#REF!</v>
      </c>
      <c r="K76" s="914" t="e">
        <f>J76*1.05</f>
        <v>#REF!</v>
      </c>
    </row>
    <row r="77" spans="1:11" ht="71.25">
      <c r="A77" s="750" t="s">
        <v>551</v>
      </c>
      <c r="B77" s="767" t="s">
        <v>736</v>
      </c>
      <c r="C77" s="736">
        <v>968</v>
      </c>
      <c r="D77" s="728">
        <v>309</v>
      </c>
      <c r="E77" s="728" t="str">
        <f>E78</f>
        <v>795 05 00</v>
      </c>
      <c r="F77" s="972"/>
      <c r="G77" s="727"/>
      <c r="H77" s="727"/>
      <c r="I77" s="1015" t="e">
        <f>I78</f>
        <v>#REF!</v>
      </c>
      <c r="J77" s="911" t="e">
        <f>J78</f>
        <v>#REF!</v>
      </c>
      <c r="K77" s="912" t="e">
        <f>K78</f>
        <v>#REF!</v>
      </c>
    </row>
    <row r="78" spans="1:11" ht="21" thickBot="1">
      <c r="A78" s="752" t="s">
        <v>6</v>
      </c>
      <c r="B78" s="766" t="e">
        <f>#REF!</f>
        <v>#REF!</v>
      </c>
      <c r="C78" s="732" t="s">
        <v>450</v>
      </c>
      <c r="D78" s="733" t="s">
        <v>335</v>
      </c>
      <c r="E78" s="733" t="s">
        <v>11</v>
      </c>
      <c r="F78" s="986" t="e">
        <f>#REF!</f>
        <v>#REF!</v>
      </c>
      <c r="G78" s="716"/>
      <c r="H78" s="716"/>
      <c r="I78" s="1025" t="e">
        <f>#REF!</f>
        <v>#REF!</v>
      </c>
      <c r="J78" s="913" t="e">
        <f>I78*1.05</f>
        <v>#REF!</v>
      </c>
      <c r="K78" s="914" t="e">
        <f>J78*1.05</f>
        <v>#REF!</v>
      </c>
    </row>
    <row r="79" spans="1:11" ht="13.5" thickBot="1">
      <c r="A79" s="789" t="s">
        <v>467</v>
      </c>
      <c r="B79" s="862" t="s">
        <v>614</v>
      </c>
      <c r="C79" s="790" t="s">
        <v>450</v>
      </c>
      <c r="D79" s="791" t="s">
        <v>625</v>
      </c>
      <c r="E79" s="791"/>
      <c r="F79" s="982"/>
      <c r="G79" s="1040"/>
      <c r="H79" s="1040"/>
      <c r="I79" s="1013" t="e">
        <f>I80++I83+I86</f>
        <v>#REF!</v>
      </c>
      <c r="J79" s="907" t="e">
        <f>J80++J83+J86</f>
        <v>#REF!</v>
      </c>
      <c r="K79" s="908" t="e">
        <f>K80++K83+K86</f>
        <v>#REF!</v>
      </c>
    </row>
    <row r="80" spans="1:11" ht="12.75">
      <c r="A80" s="792" t="s">
        <v>260</v>
      </c>
      <c r="B80" s="802" t="s">
        <v>659</v>
      </c>
      <c r="C80" s="793">
        <v>968</v>
      </c>
      <c r="D80" s="794">
        <v>401</v>
      </c>
      <c r="E80" s="794"/>
      <c r="F80" s="971"/>
      <c r="G80" s="797"/>
      <c r="H80" s="797"/>
      <c r="I80" s="1014" t="e">
        <f aca="true" t="shared" si="3" ref="I80:K81">I81</f>
        <v>#REF!</v>
      </c>
      <c r="J80" s="909" t="e">
        <f t="shared" si="3"/>
        <v>#REF!</v>
      </c>
      <c r="K80" s="910" t="e">
        <f t="shared" si="3"/>
        <v>#REF!</v>
      </c>
    </row>
    <row r="81" spans="1:11" ht="40.5">
      <c r="A81" s="750" t="s">
        <v>79</v>
      </c>
      <c r="B81" s="767" t="s">
        <v>731</v>
      </c>
      <c r="C81" s="736">
        <v>968</v>
      </c>
      <c r="D81" s="728">
        <v>401</v>
      </c>
      <c r="E81" s="728" t="s">
        <v>660</v>
      </c>
      <c r="F81" s="826"/>
      <c r="G81" s="728"/>
      <c r="H81" s="728"/>
      <c r="I81" s="1015" t="e">
        <f t="shared" si="3"/>
        <v>#REF!</v>
      </c>
      <c r="J81" s="911" t="e">
        <f t="shared" si="3"/>
        <v>#REF!</v>
      </c>
      <c r="K81" s="912" t="e">
        <f t="shared" si="3"/>
        <v>#REF!</v>
      </c>
    </row>
    <row r="82" spans="1:11" ht="51">
      <c r="A82" s="753" t="s">
        <v>797</v>
      </c>
      <c r="B82" s="766" t="s">
        <v>711</v>
      </c>
      <c r="C82" s="770">
        <v>968</v>
      </c>
      <c r="D82" s="723">
        <v>401</v>
      </c>
      <c r="E82" s="723" t="s">
        <v>660</v>
      </c>
      <c r="F82" s="829">
        <v>810</v>
      </c>
      <c r="G82" s="723"/>
      <c r="H82" s="723"/>
      <c r="I82" s="1018" t="e">
        <f>#REF!</f>
        <v>#REF!</v>
      </c>
      <c r="J82" s="913" t="e">
        <f>I82*1.05</f>
        <v>#REF!</v>
      </c>
      <c r="K82" s="914" t="e">
        <f>J82*1.05</f>
        <v>#REF!</v>
      </c>
    </row>
    <row r="83" spans="1:11" ht="12.75">
      <c r="A83" s="792" t="s">
        <v>553</v>
      </c>
      <c r="B83" s="802" t="s">
        <v>768</v>
      </c>
      <c r="C83" s="793">
        <v>968</v>
      </c>
      <c r="D83" s="794">
        <v>410</v>
      </c>
      <c r="E83" s="794"/>
      <c r="F83" s="971"/>
      <c r="G83" s="797"/>
      <c r="H83" s="797"/>
      <c r="I83" s="1014" t="e">
        <f>I84</f>
        <v>#REF!</v>
      </c>
      <c r="J83" s="917"/>
      <c r="K83" s="918"/>
    </row>
    <row r="84" spans="1:11" ht="20.25">
      <c r="A84" s="750" t="s">
        <v>72</v>
      </c>
      <c r="B84" s="767" t="s">
        <v>769</v>
      </c>
      <c r="C84" s="736">
        <v>968</v>
      </c>
      <c r="D84" s="728">
        <v>410</v>
      </c>
      <c r="E84" s="728" t="s">
        <v>767</v>
      </c>
      <c r="F84" s="826"/>
      <c r="G84" s="728"/>
      <c r="H84" s="728"/>
      <c r="I84" s="1015" t="e">
        <f>I85</f>
        <v>#REF!</v>
      </c>
      <c r="J84" s="917"/>
      <c r="K84" s="918"/>
    </row>
    <row r="85" spans="1:11" ht="20.25">
      <c r="A85" s="753" t="s">
        <v>661</v>
      </c>
      <c r="B85" s="766" t="s">
        <v>709</v>
      </c>
      <c r="C85" s="770">
        <v>968</v>
      </c>
      <c r="D85" s="723">
        <v>410</v>
      </c>
      <c r="E85" s="723" t="s">
        <v>767</v>
      </c>
      <c r="F85" s="829">
        <v>240</v>
      </c>
      <c r="G85" s="723"/>
      <c r="H85" s="723"/>
      <c r="I85" s="1018" t="e">
        <f>#REF!</f>
        <v>#REF!</v>
      </c>
      <c r="J85" s="917"/>
      <c r="K85" s="918"/>
    </row>
    <row r="86" spans="1:11" ht="21">
      <c r="A86" s="792">
        <v>8</v>
      </c>
      <c r="B86" s="868" t="s">
        <v>615</v>
      </c>
      <c r="C86" s="793" t="s">
        <v>450</v>
      </c>
      <c r="D86" s="794" t="s">
        <v>624</v>
      </c>
      <c r="E86" s="794"/>
      <c r="F86" s="971"/>
      <c r="G86" s="797"/>
      <c r="H86" s="797"/>
      <c r="I86" s="1014" t="e">
        <f aca="true" t="shared" si="4" ref="I86:K87">I87</f>
        <v>#REF!</v>
      </c>
      <c r="J86" s="909" t="e">
        <f t="shared" si="4"/>
        <v>#REF!</v>
      </c>
      <c r="K86" s="910" t="e">
        <f t="shared" si="4"/>
        <v>#REF!</v>
      </c>
    </row>
    <row r="87" spans="1:11" ht="40.5">
      <c r="A87" s="750" t="s">
        <v>72</v>
      </c>
      <c r="B87" s="767" t="s">
        <v>617</v>
      </c>
      <c r="C87" s="736">
        <v>968</v>
      </c>
      <c r="D87" s="728">
        <v>412</v>
      </c>
      <c r="E87" s="728" t="s">
        <v>616</v>
      </c>
      <c r="F87" s="826"/>
      <c r="G87" s="728"/>
      <c r="H87" s="728"/>
      <c r="I87" s="1015" t="e">
        <f t="shared" si="4"/>
        <v>#REF!</v>
      </c>
      <c r="J87" s="911" t="e">
        <f t="shared" si="4"/>
        <v>#REF!</v>
      </c>
      <c r="K87" s="912" t="e">
        <f t="shared" si="4"/>
        <v>#REF!</v>
      </c>
    </row>
    <row r="88" spans="1:11" ht="21" thickBot="1">
      <c r="A88" s="752" t="s">
        <v>798</v>
      </c>
      <c r="B88" s="766" t="e">
        <f>#REF!</f>
        <v>#REF!</v>
      </c>
      <c r="C88" s="771">
        <v>968</v>
      </c>
      <c r="D88" s="725">
        <v>412</v>
      </c>
      <c r="E88" s="725" t="s">
        <v>616</v>
      </c>
      <c r="F88" s="976" t="e">
        <f>#REF!</f>
        <v>#REF!</v>
      </c>
      <c r="G88" s="723"/>
      <c r="H88" s="723"/>
      <c r="I88" s="1019" t="e">
        <f>#REF!</f>
        <v>#REF!</v>
      </c>
      <c r="J88" s="913" t="e">
        <f>I88*1.05</f>
        <v>#REF!</v>
      </c>
      <c r="K88" s="914" t="e">
        <f>J88*1.05</f>
        <v>#REF!</v>
      </c>
    </row>
    <row r="89" spans="1:11" ht="21" thickBot="1">
      <c r="A89" s="789" t="s">
        <v>468</v>
      </c>
      <c r="B89" s="862" t="s">
        <v>197</v>
      </c>
      <c r="C89" s="790" t="s">
        <v>450</v>
      </c>
      <c r="D89" s="791" t="s">
        <v>324</v>
      </c>
      <c r="E89" s="791"/>
      <c r="F89" s="970"/>
      <c r="G89" s="1037"/>
      <c r="H89" s="1037"/>
      <c r="I89" s="1013" t="e">
        <f>I90</f>
        <v>#REF!</v>
      </c>
      <c r="J89" s="907" t="e">
        <f>J90</f>
        <v>#REF!</v>
      </c>
      <c r="K89" s="908" t="e">
        <f>K90</f>
        <v>#REF!</v>
      </c>
    </row>
    <row r="90" spans="1:11" ht="12.75">
      <c r="A90" s="792" t="s">
        <v>309</v>
      </c>
      <c r="B90" s="863" t="s">
        <v>325</v>
      </c>
      <c r="C90" s="793" t="s">
        <v>450</v>
      </c>
      <c r="D90" s="794" t="s">
        <v>326</v>
      </c>
      <c r="E90" s="794"/>
      <c r="F90" s="971"/>
      <c r="G90" s="797"/>
      <c r="H90" s="797"/>
      <c r="I90" s="1014" t="e">
        <f>I91+I100+I107+I116</f>
        <v>#REF!</v>
      </c>
      <c r="J90" s="909" t="e">
        <f>J91+J100+J107+J116</f>
        <v>#REF!</v>
      </c>
      <c r="K90" s="910" t="e">
        <f>K91+K100+K107+K116</f>
        <v>#REF!</v>
      </c>
    </row>
    <row r="91" spans="1:11" ht="30">
      <c r="A91" s="776" t="s">
        <v>73</v>
      </c>
      <c r="B91" s="871" t="s">
        <v>753</v>
      </c>
      <c r="C91" s="734" t="s">
        <v>450</v>
      </c>
      <c r="D91" s="735" t="s">
        <v>326</v>
      </c>
      <c r="E91" s="735" t="s">
        <v>327</v>
      </c>
      <c r="F91" s="987"/>
      <c r="G91" s="735"/>
      <c r="H91" s="735"/>
      <c r="I91" s="1026" t="e">
        <f>I92+I94+I96+I98</f>
        <v>#REF!</v>
      </c>
      <c r="J91" s="931" t="e">
        <f>J92+J94+J96+J98</f>
        <v>#REF!</v>
      </c>
      <c r="K91" s="932" t="e">
        <f>K92+K94+K96+K98</f>
        <v>#REF!</v>
      </c>
    </row>
    <row r="92" spans="1:11" ht="51">
      <c r="A92" s="750" t="s">
        <v>74</v>
      </c>
      <c r="B92" s="872" t="e">
        <f>#REF!</f>
        <v>#REF!</v>
      </c>
      <c r="C92" s="726" t="s">
        <v>450</v>
      </c>
      <c r="D92" s="727" t="s">
        <v>326</v>
      </c>
      <c r="E92" s="727" t="s">
        <v>329</v>
      </c>
      <c r="F92" s="972"/>
      <c r="G92" s="727"/>
      <c r="H92" s="727"/>
      <c r="I92" s="1015" t="e">
        <f>SUM(I93:I93)</f>
        <v>#REF!</v>
      </c>
      <c r="J92" s="911" t="e">
        <f>SUM(J93:J93)</f>
        <v>#REF!</v>
      </c>
      <c r="K92" s="912" t="e">
        <f>SUM(K93:K93)</f>
        <v>#REF!</v>
      </c>
    </row>
    <row r="93" spans="1:11" ht="20.25">
      <c r="A93" s="749" t="s">
        <v>662</v>
      </c>
      <c r="B93" s="766" t="e">
        <f>#REF!</f>
        <v>#REF!</v>
      </c>
      <c r="C93" s="715" t="s">
        <v>450</v>
      </c>
      <c r="D93" s="716" t="s">
        <v>326</v>
      </c>
      <c r="E93" s="716" t="s">
        <v>329</v>
      </c>
      <c r="F93" s="973" t="e">
        <f>#REF!</f>
        <v>#REF!</v>
      </c>
      <c r="G93" s="716"/>
      <c r="H93" s="716"/>
      <c r="I93" s="1016" t="e">
        <f>#REF!</f>
        <v>#REF!</v>
      </c>
      <c r="J93" s="913" t="e">
        <f>I93*1.05</f>
        <v>#REF!</v>
      </c>
      <c r="K93" s="914" t="e">
        <f>J93*1.05</f>
        <v>#REF!</v>
      </c>
    </row>
    <row r="94" spans="1:11" ht="30.75">
      <c r="A94" s="750" t="s">
        <v>663</v>
      </c>
      <c r="B94" s="872" t="s">
        <v>754</v>
      </c>
      <c r="C94" s="726" t="s">
        <v>450</v>
      </c>
      <c r="D94" s="727" t="s">
        <v>326</v>
      </c>
      <c r="E94" s="727" t="s">
        <v>330</v>
      </c>
      <c r="F94" s="972"/>
      <c r="G94" s="727"/>
      <c r="H94" s="727"/>
      <c r="I94" s="1015" t="e">
        <f>I95</f>
        <v>#REF!</v>
      </c>
      <c r="J94" s="911" t="e">
        <f>J95</f>
        <v>#REF!</v>
      </c>
      <c r="K94" s="912" t="e">
        <f>K95</f>
        <v>#REF!</v>
      </c>
    </row>
    <row r="95" spans="1:11" ht="20.25">
      <c r="A95" s="749" t="s">
        <v>664</v>
      </c>
      <c r="B95" s="766" t="e">
        <f>#REF!</f>
        <v>#REF!</v>
      </c>
      <c r="C95" s="715" t="s">
        <v>450</v>
      </c>
      <c r="D95" s="716" t="s">
        <v>326</v>
      </c>
      <c r="E95" s="716" t="s">
        <v>330</v>
      </c>
      <c r="F95" s="973" t="e">
        <f>#REF!</f>
        <v>#REF!</v>
      </c>
      <c r="G95" s="716"/>
      <c r="H95" s="716"/>
      <c r="I95" s="1016" t="e">
        <f>#REF!</f>
        <v>#REF!</v>
      </c>
      <c r="J95" s="913" t="e">
        <f>I95*1.05</f>
        <v>#REF!</v>
      </c>
      <c r="K95" s="914" t="e">
        <f>J95*1.05</f>
        <v>#REF!</v>
      </c>
    </row>
    <row r="96" spans="1:11" ht="21">
      <c r="A96" s="750" t="s">
        <v>665</v>
      </c>
      <c r="B96" s="864" t="s">
        <v>24</v>
      </c>
      <c r="C96" s="726" t="s">
        <v>450</v>
      </c>
      <c r="D96" s="727" t="s">
        <v>326</v>
      </c>
      <c r="E96" s="727" t="s">
        <v>331</v>
      </c>
      <c r="F96" s="972"/>
      <c r="G96" s="727"/>
      <c r="H96" s="727"/>
      <c r="I96" s="1015" t="e">
        <f>SUM(I97:I97)</f>
        <v>#REF!</v>
      </c>
      <c r="J96" s="911" t="e">
        <f>SUM(J97:J97)</f>
        <v>#REF!</v>
      </c>
      <c r="K96" s="912" t="e">
        <f>SUM(K97:K97)</f>
        <v>#REF!</v>
      </c>
    </row>
    <row r="97" spans="1:11" ht="20.25">
      <c r="A97" s="749" t="s">
        <v>666</v>
      </c>
      <c r="B97" s="766" t="e">
        <f>#REF!</f>
        <v>#REF!</v>
      </c>
      <c r="C97" s="715" t="s">
        <v>450</v>
      </c>
      <c r="D97" s="716" t="s">
        <v>326</v>
      </c>
      <c r="E97" s="716" t="s">
        <v>331</v>
      </c>
      <c r="F97" s="973" t="e">
        <f>#REF!</f>
        <v>#REF!</v>
      </c>
      <c r="G97" s="716"/>
      <c r="H97" s="716"/>
      <c r="I97" s="1016" t="e">
        <f>#REF!</f>
        <v>#REF!</v>
      </c>
      <c r="J97" s="913" t="e">
        <f>I97*1.05</f>
        <v>#REF!</v>
      </c>
      <c r="K97" s="914" t="e">
        <f>J97*1.05</f>
        <v>#REF!</v>
      </c>
    </row>
    <row r="98" spans="1:11" ht="81.75">
      <c r="A98" s="750" t="s">
        <v>755</v>
      </c>
      <c r="B98" s="864" t="s">
        <v>635</v>
      </c>
      <c r="C98" s="726" t="s">
        <v>450</v>
      </c>
      <c r="D98" s="727" t="s">
        <v>326</v>
      </c>
      <c r="E98" s="727" t="s">
        <v>333</v>
      </c>
      <c r="F98" s="972"/>
      <c r="G98" s="727"/>
      <c r="H98" s="727"/>
      <c r="I98" s="1015" t="e">
        <f>I99</f>
        <v>#REF!</v>
      </c>
      <c r="J98" s="911" t="e">
        <f>J99</f>
        <v>#REF!</v>
      </c>
      <c r="K98" s="912" t="e">
        <f>K99</f>
        <v>#REF!</v>
      </c>
    </row>
    <row r="99" spans="1:11" ht="20.25">
      <c r="A99" s="749" t="s">
        <v>756</v>
      </c>
      <c r="B99" s="766" t="e">
        <f>#REF!</f>
        <v>#REF!</v>
      </c>
      <c r="C99" s="715" t="s">
        <v>450</v>
      </c>
      <c r="D99" s="716" t="s">
        <v>326</v>
      </c>
      <c r="E99" s="716" t="s">
        <v>333</v>
      </c>
      <c r="F99" s="973" t="e">
        <f>#REF!</f>
        <v>#REF!</v>
      </c>
      <c r="G99" s="716"/>
      <c r="H99" s="716"/>
      <c r="I99" s="1016" t="e">
        <f>#REF!</f>
        <v>#REF!</v>
      </c>
      <c r="J99" s="913" t="e">
        <f>I99*1.05</f>
        <v>#REF!</v>
      </c>
      <c r="K99" s="914" t="e">
        <f>J99*1.05</f>
        <v>#REF!</v>
      </c>
    </row>
    <row r="100" spans="1:11" ht="40.5">
      <c r="A100" s="777" t="s">
        <v>667</v>
      </c>
      <c r="B100" s="871" t="s">
        <v>742</v>
      </c>
      <c r="C100" s="734" t="s">
        <v>450</v>
      </c>
      <c r="D100" s="735" t="s">
        <v>326</v>
      </c>
      <c r="E100" s="735" t="s">
        <v>334</v>
      </c>
      <c r="F100" s="988"/>
      <c r="G100" s="1043"/>
      <c r="H100" s="1043"/>
      <c r="I100" s="1026" t="e">
        <f>I101+I103+I105</f>
        <v>#REF!</v>
      </c>
      <c r="J100" s="931" t="e">
        <f>J101+J103+J105</f>
        <v>#REF!</v>
      </c>
      <c r="K100" s="932" t="e">
        <f>K101+K103+K105</f>
        <v>#REF!</v>
      </c>
    </row>
    <row r="101" spans="1:11" ht="30.75">
      <c r="A101" s="750" t="s">
        <v>668</v>
      </c>
      <c r="B101" s="864" t="s">
        <v>378</v>
      </c>
      <c r="C101" s="726" t="s">
        <v>450</v>
      </c>
      <c r="D101" s="727" t="s">
        <v>326</v>
      </c>
      <c r="E101" s="727" t="s">
        <v>379</v>
      </c>
      <c r="F101" s="972"/>
      <c r="G101" s="727"/>
      <c r="H101" s="727"/>
      <c r="I101" s="1015" t="e">
        <f>I102</f>
        <v>#REF!</v>
      </c>
      <c r="J101" s="911" t="e">
        <f>J102</f>
        <v>#REF!</v>
      </c>
      <c r="K101" s="912" t="e">
        <f>K102</f>
        <v>#REF!</v>
      </c>
    </row>
    <row r="102" spans="1:11" ht="20.25">
      <c r="A102" s="754" t="s">
        <v>669</v>
      </c>
      <c r="B102" s="766" t="e">
        <f>#REF!</f>
        <v>#REF!</v>
      </c>
      <c r="C102" s="715" t="s">
        <v>450</v>
      </c>
      <c r="D102" s="716" t="s">
        <v>326</v>
      </c>
      <c r="E102" s="716" t="s">
        <v>379</v>
      </c>
      <c r="F102" s="973" t="e">
        <f>#REF!</f>
        <v>#REF!</v>
      </c>
      <c r="G102" s="716"/>
      <c r="H102" s="716"/>
      <c r="I102" s="1016" t="e">
        <f>#REF!</f>
        <v>#REF!</v>
      </c>
      <c r="J102" s="913" t="e">
        <f>I102*1.05</f>
        <v>#REF!</v>
      </c>
      <c r="K102" s="914" t="e">
        <f>J102*1.05</f>
        <v>#REF!</v>
      </c>
    </row>
    <row r="103" spans="1:11" ht="30.75">
      <c r="A103" s="750" t="s">
        <v>670</v>
      </c>
      <c r="B103" s="872" t="s">
        <v>380</v>
      </c>
      <c r="C103" s="726" t="s">
        <v>450</v>
      </c>
      <c r="D103" s="727" t="s">
        <v>326</v>
      </c>
      <c r="E103" s="727" t="s">
        <v>314</v>
      </c>
      <c r="F103" s="972"/>
      <c r="G103" s="727"/>
      <c r="H103" s="727"/>
      <c r="I103" s="1015" t="e">
        <f>I104</f>
        <v>#REF!</v>
      </c>
      <c r="J103" s="911" t="e">
        <f>J104</f>
        <v>#REF!</v>
      </c>
      <c r="K103" s="912" t="e">
        <f>K104</f>
        <v>#REF!</v>
      </c>
    </row>
    <row r="104" spans="1:11" ht="20.25">
      <c r="A104" s="754" t="s">
        <v>671</v>
      </c>
      <c r="B104" s="766" t="e">
        <f>#REF!</f>
        <v>#REF!</v>
      </c>
      <c r="C104" s="715" t="s">
        <v>450</v>
      </c>
      <c r="D104" s="716" t="s">
        <v>326</v>
      </c>
      <c r="E104" s="716" t="s">
        <v>314</v>
      </c>
      <c r="F104" s="973" t="e">
        <f>#REF!</f>
        <v>#REF!</v>
      </c>
      <c r="G104" s="716"/>
      <c r="H104" s="716"/>
      <c r="I104" s="1016" t="e">
        <f>#REF!</f>
        <v>#REF!</v>
      </c>
      <c r="J104" s="913" t="e">
        <f>I104*1.05</f>
        <v>#REF!</v>
      </c>
      <c r="K104" s="914" t="e">
        <f>J104*1.05</f>
        <v>#REF!</v>
      </c>
    </row>
    <row r="105" spans="1:11" ht="21">
      <c r="A105" s="757" t="s">
        <v>672</v>
      </c>
      <c r="B105" s="872" t="s">
        <v>313</v>
      </c>
      <c r="C105" s="726" t="s">
        <v>450</v>
      </c>
      <c r="D105" s="727" t="s">
        <v>326</v>
      </c>
      <c r="E105" s="727" t="s">
        <v>743</v>
      </c>
      <c r="F105" s="972"/>
      <c r="G105" s="727"/>
      <c r="H105" s="727"/>
      <c r="I105" s="1015" t="e">
        <f>I106</f>
        <v>#REF!</v>
      </c>
      <c r="J105" s="911" t="e">
        <f>J106</f>
        <v>#REF!</v>
      </c>
      <c r="K105" s="912" t="e">
        <f>K106</f>
        <v>#REF!</v>
      </c>
    </row>
    <row r="106" spans="1:11" ht="20.25">
      <c r="A106" s="755" t="s">
        <v>673</v>
      </c>
      <c r="B106" s="766" t="e">
        <f>#REF!</f>
        <v>#REF!</v>
      </c>
      <c r="C106" s="715" t="s">
        <v>450</v>
      </c>
      <c r="D106" s="716" t="s">
        <v>326</v>
      </c>
      <c r="E106" s="716" t="s">
        <v>743</v>
      </c>
      <c r="F106" s="973" t="e">
        <f>#REF!</f>
        <v>#REF!</v>
      </c>
      <c r="G106" s="716"/>
      <c r="H106" s="716"/>
      <c r="I106" s="1016" t="e">
        <f>#REF!</f>
        <v>#REF!</v>
      </c>
      <c r="J106" s="913" t="e">
        <f>I106*1.05</f>
        <v>#REF!</v>
      </c>
      <c r="K106" s="914" t="e">
        <f>J106*1.05</f>
        <v>#REF!</v>
      </c>
    </row>
    <row r="107" spans="1:11" ht="21">
      <c r="A107" s="777" t="s">
        <v>674</v>
      </c>
      <c r="B107" s="873" t="s">
        <v>501</v>
      </c>
      <c r="C107" s="734" t="s">
        <v>450</v>
      </c>
      <c r="D107" s="735" t="s">
        <v>326</v>
      </c>
      <c r="E107" s="735" t="s">
        <v>502</v>
      </c>
      <c r="F107" s="989"/>
      <c r="G107" s="1044"/>
      <c r="H107" s="1044"/>
      <c r="I107" s="1026" t="e">
        <f>I108+I110+I114+I112</f>
        <v>#REF!</v>
      </c>
      <c r="J107" s="931" t="e">
        <f>J108+J110+J114+J112</f>
        <v>#REF!</v>
      </c>
      <c r="K107" s="932" t="e">
        <f>K108+K110+K114+K112</f>
        <v>#REF!</v>
      </c>
    </row>
    <row r="108" spans="1:11" ht="40.5">
      <c r="A108" s="757" t="s">
        <v>675</v>
      </c>
      <c r="B108" s="767" t="s">
        <v>744</v>
      </c>
      <c r="C108" s="726" t="s">
        <v>450</v>
      </c>
      <c r="D108" s="727" t="s">
        <v>326</v>
      </c>
      <c r="E108" s="727" t="s">
        <v>500</v>
      </c>
      <c r="F108" s="972"/>
      <c r="G108" s="727"/>
      <c r="H108" s="727"/>
      <c r="I108" s="1015" t="e">
        <f>SUM(I109:I109)</f>
        <v>#REF!</v>
      </c>
      <c r="J108" s="911" t="e">
        <f>SUM(J109:J109)</f>
        <v>#REF!</v>
      </c>
      <c r="K108" s="912" t="e">
        <f>SUM(K109:K109)</f>
        <v>#REF!</v>
      </c>
    </row>
    <row r="109" spans="1:11" ht="20.25">
      <c r="A109" s="755" t="s">
        <v>676</v>
      </c>
      <c r="B109" s="766" t="e">
        <f>#REF!</f>
        <v>#REF!</v>
      </c>
      <c r="C109" s="715" t="s">
        <v>450</v>
      </c>
      <c r="D109" s="716" t="s">
        <v>326</v>
      </c>
      <c r="E109" s="716" t="s">
        <v>500</v>
      </c>
      <c r="F109" s="973" t="e">
        <f>#REF!</f>
        <v>#REF!</v>
      </c>
      <c r="G109" s="716"/>
      <c r="H109" s="716"/>
      <c r="I109" s="1016" t="e">
        <f>#REF!</f>
        <v>#REF!</v>
      </c>
      <c r="J109" s="913" t="e">
        <f>I109*1.05</f>
        <v>#REF!</v>
      </c>
      <c r="K109" s="914" t="e">
        <f>J109*1.05</f>
        <v>#REF!</v>
      </c>
    </row>
    <row r="110" spans="1:11" ht="30">
      <c r="A110" s="750" t="s">
        <v>677</v>
      </c>
      <c r="B110" s="767" t="s">
        <v>745</v>
      </c>
      <c r="C110" s="726" t="s">
        <v>450</v>
      </c>
      <c r="D110" s="727" t="s">
        <v>326</v>
      </c>
      <c r="E110" s="727" t="s">
        <v>503</v>
      </c>
      <c r="F110" s="972"/>
      <c r="G110" s="727"/>
      <c r="H110" s="727"/>
      <c r="I110" s="1015" t="e">
        <f>I111</f>
        <v>#REF!</v>
      </c>
      <c r="J110" s="911" t="e">
        <f>J111</f>
        <v>#REF!</v>
      </c>
      <c r="K110" s="912" t="e">
        <f>K111</f>
        <v>#REF!</v>
      </c>
    </row>
    <row r="111" spans="1:11" ht="20.25">
      <c r="A111" s="754" t="s">
        <v>678</v>
      </c>
      <c r="B111" s="766" t="e">
        <f>#REF!</f>
        <v>#REF!</v>
      </c>
      <c r="C111" s="715" t="s">
        <v>450</v>
      </c>
      <c r="D111" s="716" t="s">
        <v>326</v>
      </c>
      <c r="E111" s="716" t="s">
        <v>503</v>
      </c>
      <c r="F111" s="973" t="e">
        <f>#REF!</f>
        <v>#REF!</v>
      </c>
      <c r="G111" s="716"/>
      <c r="H111" s="716"/>
      <c r="I111" s="1016" t="e">
        <f>#REF!</f>
        <v>#REF!</v>
      </c>
      <c r="J111" s="913" t="e">
        <f>I111*1.05</f>
        <v>#REF!</v>
      </c>
      <c r="K111" s="914" t="e">
        <f>J111*1.05</f>
        <v>#REF!</v>
      </c>
    </row>
    <row r="112" spans="1:11" ht="71.25">
      <c r="A112" s="757" t="s">
        <v>679</v>
      </c>
      <c r="B112" s="767" t="s">
        <v>764</v>
      </c>
      <c r="C112" s="736">
        <v>968</v>
      </c>
      <c r="D112" s="728">
        <v>503</v>
      </c>
      <c r="E112" s="728" t="str">
        <f>E113</f>
        <v>600 03 04</v>
      </c>
      <c r="F112" s="990"/>
      <c r="G112" s="716"/>
      <c r="H112" s="716"/>
      <c r="I112" s="1016" t="e">
        <f>I113</f>
        <v>#REF!</v>
      </c>
      <c r="J112" s="921" t="e">
        <f>J113</f>
        <v>#REF!</v>
      </c>
      <c r="K112" s="922" t="e">
        <f>K113</f>
        <v>#REF!</v>
      </c>
    </row>
    <row r="113" spans="1:11" ht="20.25">
      <c r="A113" s="754" t="s">
        <v>680</v>
      </c>
      <c r="B113" s="766" t="e">
        <f>#REF!</f>
        <v>#REF!</v>
      </c>
      <c r="C113" s="715" t="s">
        <v>450</v>
      </c>
      <c r="D113" s="716" t="s">
        <v>326</v>
      </c>
      <c r="E113" s="716" t="s">
        <v>763</v>
      </c>
      <c r="F113" s="973" t="e">
        <f>#REF!</f>
        <v>#REF!</v>
      </c>
      <c r="G113" s="716"/>
      <c r="H113" s="716"/>
      <c r="I113" s="1016" t="e">
        <f>#REF!</f>
        <v>#REF!</v>
      </c>
      <c r="J113" s="913" t="e">
        <f>I113*1.05</f>
        <v>#REF!</v>
      </c>
      <c r="K113" s="914" t="e">
        <f>J113*1.05</f>
        <v>#REF!</v>
      </c>
    </row>
    <row r="114" spans="1:11" ht="40.5">
      <c r="A114" s="757" t="s">
        <v>765</v>
      </c>
      <c r="B114" s="767" t="s">
        <v>747</v>
      </c>
      <c r="C114" s="736">
        <v>968</v>
      </c>
      <c r="D114" s="728">
        <v>503</v>
      </c>
      <c r="E114" s="728" t="str">
        <f>E115</f>
        <v>600 03 05</v>
      </c>
      <c r="F114" s="991"/>
      <c r="G114" s="738"/>
      <c r="H114" s="738"/>
      <c r="I114" s="1015" t="e">
        <f>I115</f>
        <v>#REF!</v>
      </c>
      <c r="J114" s="911" t="e">
        <f>J115</f>
        <v>#REF!</v>
      </c>
      <c r="K114" s="912" t="e">
        <f>K115</f>
        <v>#REF!</v>
      </c>
    </row>
    <row r="115" spans="1:11" ht="20.25">
      <c r="A115" s="754" t="s">
        <v>766</v>
      </c>
      <c r="B115" s="766" t="e">
        <f>#REF!</f>
        <v>#REF!</v>
      </c>
      <c r="C115" s="715" t="s">
        <v>450</v>
      </c>
      <c r="D115" s="716" t="s">
        <v>326</v>
      </c>
      <c r="E115" s="716" t="s">
        <v>746</v>
      </c>
      <c r="F115" s="973" t="e">
        <f>#REF!</f>
        <v>#REF!</v>
      </c>
      <c r="G115" s="716"/>
      <c r="H115" s="716"/>
      <c r="I115" s="1016" t="e">
        <f>#REF!</f>
        <v>#REF!</v>
      </c>
      <c r="J115" s="913" t="e">
        <f>I115*1.05</f>
        <v>#REF!</v>
      </c>
      <c r="K115" s="914" t="e">
        <f>J115*1.05</f>
        <v>#REF!</v>
      </c>
    </row>
    <row r="116" spans="1:11" ht="21">
      <c r="A116" s="777" t="s">
        <v>681</v>
      </c>
      <c r="B116" s="873" t="s">
        <v>748</v>
      </c>
      <c r="C116" s="734" t="s">
        <v>450</v>
      </c>
      <c r="D116" s="735" t="s">
        <v>326</v>
      </c>
      <c r="E116" s="735" t="s">
        <v>504</v>
      </c>
      <c r="F116" s="992"/>
      <c r="G116" s="1045"/>
      <c r="H116" s="1045"/>
      <c r="I116" s="1026" t="e">
        <f>I117+I119+I121</f>
        <v>#REF!</v>
      </c>
      <c r="J116" s="931" t="e">
        <f>J117+J119+J121</f>
        <v>#REF!</v>
      </c>
      <c r="K116" s="932" t="e">
        <f>K117+K119+K121</f>
        <v>#REF!</v>
      </c>
    </row>
    <row r="117" spans="1:11" ht="40.5">
      <c r="A117" s="757" t="s">
        <v>682</v>
      </c>
      <c r="B117" s="767" t="s">
        <v>749</v>
      </c>
      <c r="C117" s="726" t="s">
        <v>450</v>
      </c>
      <c r="D117" s="727" t="s">
        <v>326</v>
      </c>
      <c r="E117" s="727" t="s">
        <v>505</v>
      </c>
      <c r="F117" s="991"/>
      <c r="G117" s="738"/>
      <c r="H117" s="738"/>
      <c r="I117" s="1015" t="e">
        <f>I118</f>
        <v>#REF!</v>
      </c>
      <c r="J117" s="911" t="e">
        <f>J118</f>
        <v>#REF!</v>
      </c>
      <c r="K117" s="912" t="e">
        <f>K118</f>
        <v>#REF!</v>
      </c>
    </row>
    <row r="118" spans="1:11" ht="20.25">
      <c r="A118" s="754" t="s">
        <v>683</v>
      </c>
      <c r="B118" s="766" t="e">
        <f>#REF!</f>
        <v>#REF!</v>
      </c>
      <c r="C118" s="715" t="s">
        <v>450</v>
      </c>
      <c r="D118" s="716" t="s">
        <v>326</v>
      </c>
      <c r="E118" s="716" t="s">
        <v>505</v>
      </c>
      <c r="F118" s="973" t="e">
        <f>#REF!</f>
        <v>#REF!</v>
      </c>
      <c r="G118" s="716"/>
      <c r="H118" s="716"/>
      <c r="I118" s="1016" t="e">
        <f>#REF!</f>
        <v>#REF!</v>
      </c>
      <c r="J118" s="913" t="e">
        <f>I118*1.05</f>
        <v>#REF!</v>
      </c>
      <c r="K118" s="914" t="e">
        <f>J118*1.05</f>
        <v>#REF!</v>
      </c>
    </row>
    <row r="119" spans="1:11" ht="30">
      <c r="A119" s="757" t="s">
        <v>684</v>
      </c>
      <c r="B119" s="767" t="s">
        <v>750</v>
      </c>
      <c r="C119" s="726" t="s">
        <v>450</v>
      </c>
      <c r="D119" s="727" t="s">
        <v>326</v>
      </c>
      <c r="E119" s="727" t="s">
        <v>520</v>
      </c>
      <c r="F119" s="991"/>
      <c r="G119" s="738"/>
      <c r="H119" s="738"/>
      <c r="I119" s="1015" t="e">
        <f>I120</f>
        <v>#REF!</v>
      </c>
      <c r="J119" s="911" t="e">
        <f>J120</f>
        <v>#REF!</v>
      </c>
      <c r="K119" s="912" t="e">
        <f>K120</f>
        <v>#REF!</v>
      </c>
    </row>
    <row r="120" spans="1:11" ht="20.25">
      <c r="A120" s="754" t="s">
        <v>685</v>
      </c>
      <c r="B120" s="766" t="e">
        <f>#REF!</f>
        <v>#REF!</v>
      </c>
      <c r="C120" s="715" t="s">
        <v>450</v>
      </c>
      <c r="D120" s="716" t="s">
        <v>326</v>
      </c>
      <c r="E120" s="716" t="s">
        <v>520</v>
      </c>
      <c r="F120" s="973" t="e">
        <f>#REF!</f>
        <v>#REF!</v>
      </c>
      <c r="G120" s="716"/>
      <c r="H120" s="716"/>
      <c r="I120" s="1016" t="e">
        <f>#REF!</f>
        <v>#REF!</v>
      </c>
      <c r="J120" s="913" t="e">
        <f>I120*1.05</f>
        <v>#REF!</v>
      </c>
      <c r="K120" s="914" t="e">
        <f>J120*1.05</f>
        <v>#REF!</v>
      </c>
    </row>
    <row r="121" spans="1:11" ht="41.25">
      <c r="A121" s="757" t="s">
        <v>757</v>
      </c>
      <c r="B121" s="872" t="s">
        <v>114</v>
      </c>
      <c r="C121" s="726" t="s">
        <v>450</v>
      </c>
      <c r="D121" s="727" t="s">
        <v>326</v>
      </c>
      <c r="E121" s="727" t="s">
        <v>622</v>
      </c>
      <c r="F121" s="991"/>
      <c r="G121" s="738"/>
      <c r="H121" s="738"/>
      <c r="I121" s="1015" t="e">
        <f>I122</f>
        <v>#REF!</v>
      </c>
      <c r="J121" s="911" t="e">
        <f>J122</f>
        <v>#REF!</v>
      </c>
      <c r="K121" s="912" t="e">
        <f>K122</f>
        <v>#REF!</v>
      </c>
    </row>
    <row r="122" spans="1:11" ht="21" thickBot="1">
      <c r="A122" s="754" t="s">
        <v>758</v>
      </c>
      <c r="B122" s="766" t="e">
        <f>#REF!</f>
        <v>#REF!</v>
      </c>
      <c r="C122" s="715" t="s">
        <v>450</v>
      </c>
      <c r="D122" s="716" t="s">
        <v>326</v>
      </c>
      <c r="E122" s="716" t="s">
        <v>622</v>
      </c>
      <c r="F122" s="973" t="e">
        <f>#REF!</f>
        <v>#REF!</v>
      </c>
      <c r="G122" s="716"/>
      <c r="H122" s="716"/>
      <c r="I122" s="1016" t="e">
        <f>#REF!</f>
        <v>#REF!</v>
      </c>
      <c r="J122" s="913" t="e">
        <f>I122*1.05</f>
        <v>#REF!</v>
      </c>
      <c r="K122" s="914" t="e">
        <f>J122*1.05</f>
        <v>#REF!</v>
      </c>
    </row>
    <row r="123" spans="1:11" ht="13.5" thickBot="1">
      <c r="A123" s="803" t="s">
        <v>469</v>
      </c>
      <c r="B123" s="862" t="s">
        <v>523</v>
      </c>
      <c r="C123" s="790" t="s">
        <v>450</v>
      </c>
      <c r="D123" s="791" t="s">
        <v>524</v>
      </c>
      <c r="E123" s="804"/>
      <c r="F123" s="993"/>
      <c r="G123" s="1046"/>
      <c r="H123" s="1046"/>
      <c r="I123" s="1013" t="e">
        <f aca="true" t="shared" si="5" ref="I123:K125">I124</f>
        <v>#REF!</v>
      </c>
      <c r="J123" s="907" t="e">
        <f t="shared" si="5"/>
        <v>#REF!</v>
      </c>
      <c r="K123" s="908" t="e">
        <f t="shared" si="5"/>
        <v>#REF!</v>
      </c>
    </row>
    <row r="124" spans="1:11" ht="20.25">
      <c r="A124" s="805" t="s">
        <v>310</v>
      </c>
      <c r="B124" s="863" t="s">
        <v>526</v>
      </c>
      <c r="C124" s="793" t="s">
        <v>450</v>
      </c>
      <c r="D124" s="794" t="s">
        <v>525</v>
      </c>
      <c r="E124" s="801"/>
      <c r="F124" s="983"/>
      <c r="G124" s="1041"/>
      <c r="H124" s="1041"/>
      <c r="I124" s="1014" t="e">
        <f t="shared" si="5"/>
        <v>#REF!</v>
      </c>
      <c r="J124" s="909" t="e">
        <f t="shared" si="5"/>
        <v>#REF!</v>
      </c>
      <c r="K124" s="910" t="e">
        <f t="shared" si="5"/>
        <v>#REF!</v>
      </c>
    </row>
    <row r="125" spans="1:11" ht="40.5">
      <c r="A125" s="757" t="s">
        <v>7</v>
      </c>
      <c r="B125" s="874" t="s">
        <v>527</v>
      </c>
      <c r="C125" s="726" t="s">
        <v>450</v>
      </c>
      <c r="D125" s="727" t="s">
        <v>525</v>
      </c>
      <c r="E125" s="727" t="s">
        <v>528</v>
      </c>
      <c r="F125" s="994"/>
      <c r="G125" s="727"/>
      <c r="H125" s="727"/>
      <c r="I125" s="1015" t="e">
        <f t="shared" si="5"/>
        <v>#REF!</v>
      </c>
      <c r="J125" s="911" t="e">
        <f t="shared" si="5"/>
        <v>#REF!</v>
      </c>
      <c r="K125" s="912" t="e">
        <f t="shared" si="5"/>
        <v>#REF!</v>
      </c>
    </row>
    <row r="126" spans="1:11" ht="21" thickBot="1">
      <c r="A126" s="756" t="s">
        <v>8</v>
      </c>
      <c r="B126" s="766" t="e">
        <f>#REF!</f>
        <v>#REF!</v>
      </c>
      <c r="C126" s="732" t="s">
        <v>450</v>
      </c>
      <c r="D126" s="733" t="s">
        <v>525</v>
      </c>
      <c r="E126" s="733" t="s">
        <v>528</v>
      </c>
      <c r="F126" s="986" t="e">
        <f>#REF!</f>
        <v>#REF!</v>
      </c>
      <c r="G126" s="716"/>
      <c r="H126" s="716"/>
      <c r="I126" s="1025" t="e">
        <f>#REF!</f>
        <v>#REF!</v>
      </c>
      <c r="J126" s="913" t="e">
        <f>I126*1.05</f>
        <v>#REF!</v>
      </c>
      <c r="K126" s="914" t="e">
        <f>J126*1.05</f>
        <v>#REF!</v>
      </c>
    </row>
    <row r="127" spans="1:11" ht="13.5" thickBot="1">
      <c r="A127" s="803" t="s">
        <v>470</v>
      </c>
      <c r="B127" s="862" t="s">
        <v>204</v>
      </c>
      <c r="C127" s="790" t="s">
        <v>450</v>
      </c>
      <c r="D127" s="791" t="s">
        <v>298</v>
      </c>
      <c r="E127" s="804"/>
      <c r="F127" s="982"/>
      <c r="G127" s="1040"/>
      <c r="H127" s="1040"/>
      <c r="I127" s="1013" t="e">
        <f>I134+I139+I128</f>
        <v>#REF!</v>
      </c>
      <c r="J127" s="907" t="e">
        <f>J134+J139+J128</f>
        <v>#REF!</v>
      </c>
      <c r="K127" s="908" t="e">
        <f>K134+K139+K128</f>
        <v>#REF!</v>
      </c>
    </row>
    <row r="128" spans="1:11" ht="40.5">
      <c r="A128" s="805" t="s">
        <v>75</v>
      </c>
      <c r="B128" s="863" t="s">
        <v>771</v>
      </c>
      <c r="C128" s="793" t="s">
        <v>450</v>
      </c>
      <c r="D128" s="794" t="s">
        <v>772</v>
      </c>
      <c r="E128" s="801"/>
      <c r="F128" s="995"/>
      <c r="G128" s="1047"/>
      <c r="H128" s="1047"/>
      <c r="I128" s="1014" t="e">
        <f>I129</f>
        <v>#REF!</v>
      </c>
      <c r="J128" s="909" t="e">
        <f>J129</f>
        <v>#REF!</v>
      </c>
      <c r="K128" s="910" t="e">
        <f>K129</f>
        <v>#REF!</v>
      </c>
    </row>
    <row r="129" spans="1:11" ht="102">
      <c r="A129" s="757" t="s">
        <v>76</v>
      </c>
      <c r="B129" s="864" t="s">
        <v>779</v>
      </c>
      <c r="C129" s="726" t="s">
        <v>450</v>
      </c>
      <c r="D129" s="727" t="s">
        <v>772</v>
      </c>
      <c r="E129" s="727" t="e">
        <f>#REF!</f>
        <v>#REF!</v>
      </c>
      <c r="F129" s="972"/>
      <c r="G129" s="727"/>
      <c r="H129" s="727"/>
      <c r="I129" s="1015" t="e">
        <f>I130+I132</f>
        <v>#REF!</v>
      </c>
      <c r="J129" s="911" t="e">
        <f>J130+J132</f>
        <v>#REF!</v>
      </c>
      <c r="K129" s="912" t="e">
        <f>K130+K132</f>
        <v>#REF!</v>
      </c>
    </row>
    <row r="130" spans="1:11" ht="72">
      <c r="A130" s="820" t="s">
        <v>77</v>
      </c>
      <c r="B130" s="864" t="s">
        <v>782</v>
      </c>
      <c r="C130" s="726" t="s">
        <v>450</v>
      </c>
      <c r="D130" s="727" t="s">
        <v>772</v>
      </c>
      <c r="E130" s="727" t="e">
        <f>E131</f>
        <v>#REF!</v>
      </c>
      <c r="F130" s="972"/>
      <c r="G130" s="727"/>
      <c r="H130" s="727"/>
      <c r="I130" s="1015" t="e">
        <f>I131</f>
        <v>#REF!</v>
      </c>
      <c r="J130" s="911" t="e">
        <f>J131</f>
        <v>#REF!</v>
      </c>
      <c r="K130" s="912" t="e">
        <f>K131</f>
        <v>#REF!</v>
      </c>
    </row>
    <row r="131" spans="1:11" ht="20.25">
      <c r="A131" s="754" t="s">
        <v>803</v>
      </c>
      <c r="B131" s="766" t="e">
        <f>#REF!</f>
        <v>#REF!</v>
      </c>
      <c r="C131" s="715" t="s">
        <v>450</v>
      </c>
      <c r="D131" s="716">
        <v>705</v>
      </c>
      <c r="E131" s="716" t="e">
        <f>#REF!</f>
        <v>#REF!</v>
      </c>
      <c r="F131" s="973" t="e">
        <f>#REF!</f>
        <v>#REF!</v>
      </c>
      <c r="G131" s="716"/>
      <c r="H131" s="716"/>
      <c r="I131" s="1016" t="e">
        <f>#REF!</f>
        <v>#REF!</v>
      </c>
      <c r="J131" s="913" t="e">
        <f>I131*1.05</f>
        <v>#REF!</v>
      </c>
      <c r="K131" s="914" t="e">
        <f>J131*1.05</f>
        <v>#REF!</v>
      </c>
    </row>
    <row r="132" spans="1:11" ht="40.5">
      <c r="A132" s="821" t="s">
        <v>804</v>
      </c>
      <c r="B132" s="767" t="s">
        <v>783</v>
      </c>
      <c r="C132" s="726" t="s">
        <v>450</v>
      </c>
      <c r="D132" s="727" t="s">
        <v>772</v>
      </c>
      <c r="E132" s="727" t="e">
        <f>E133</f>
        <v>#REF!</v>
      </c>
      <c r="F132" s="972"/>
      <c r="G132" s="727"/>
      <c r="H132" s="727"/>
      <c r="I132" s="1015" t="e">
        <f>I133</f>
        <v>#REF!</v>
      </c>
      <c r="J132" s="911" t="e">
        <f>J133</f>
        <v>#REF!</v>
      </c>
      <c r="K132" s="912" t="e">
        <f>K133</f>
        <v>#REF!</v>
      </c>
    </row>
    <row r="133" spans="1:11" ht="20.25">
      <c r="A133" s="754" t="s">
        <v>805</v>
      </c>
      <c r="B133" s="766" t="e">
        <f>#REF!</f>
        <v>#REF!</v>
      </c>
      <c r="C133" s="715" t="s">
        <v>450</v>
      </c>
      <c r="D133" s="716">
        <v>705</v>
      </c>
      <c r="E133" s="716" t="e">
        <f>#REF!</f>
        <v>#REF!</v>
      </c>
      <c r="F133" s="973" t="e">
        <f>#REF!</f>
        <v>#REF!</v>
      </c>
      <c r="G133" s="716"/>
      <c r="H133" s="716"/>
      <c r="I133" s="1016" t="e">
        <f>#REF!</f>
        <v>#REF!</v>
      </c>
      <c r="J133" s="913" t="e">
        <f>I133*1.05</f>
        <v>#REF!</v>
      </c>
      <c r="K133" s="914" t="e">
        <f>J133*1.05</f>
        <v>#REF!</v>
      </c>
    </row>
    <row r="134" spans="1:11" ht="20.25">
      <c r="A134" s="805" t="s">
        <v>1</v>
      </c>
      <c r="B134" s="863" t="s">
        <v>297</v>
      </c>
      <c r="C134" s="793" t="s">
        <v>450</v>
      </c>
      <c r="D134" s="794" t="s">
        <v>299</v>
      </c>
      <c r="E134" s="801"/>
      <c r="F134" s="995"/>
      <c r="G134" s="1047"/>
      <c r="H134" s="1047"/>
      <c r="I134" s="1014" t="e">
        <f>I135+I137</f>
        <v>#REF!</v>
      </c>
      <c r="J134" s="909" t="e">
        <f>J135+J137</f>
        <v>#REF!</v>
      </c>
      <c r="K134" s="910" t="e">
        <f>K135+K137</f>
        <v>#REF!</v>
      </c>
    </row>
    <row r="135" spans="1:11" ht="41.25">
      <c r="A135" s="757" t="s">
        <v>2</v>
      </c>
      <c r="B135" s="864" t="s">
        <v>796</v>
      </c>
      <c r="C135" s="726" t="s">
        <v>450</v>
      </c>
      <c r="D135" s="727" t="s">
        <v>299</v>
      </c>
      <c r="E135" s="727" t="s">
        <v>190</v>
      </c>
      <c r="F135" s="972"/>
      <c r="G135" s="727"/>
      <c r="H135" s="727"/>
      <c r="I135" s="1015" t="e">
        <f>I136</f>
        <v>#REF!</v>
      </c>
      <c r="J135" s="911" t="e">
        <f>J136</f>
        <v>#REF!</v>
      </c>
      <c r="K135" s="912" t="e">
        <f>K136</f>
        <v>#REF!</v>
      </c>
    </row>
    <row r="136" spans="1:11" ht="20.25">
      <c r="A136" s="754" t="s">
        <v>3</v>
      </c>
      <c r="B136" s="766" t="e">
        <f>#REF!</f>
        <v>#REF!</v>
      </c>
      <c r="C136" s="715" t="s">
        <v>450</v>
      </c>
      <c r="D136" s="716" t="s">
        <v>299</v>
      </c>
      <c r="E136" s="716" t="s">
        <v>190</v>
      </c>
      <c r="F136" s="973" t="e">
        <f>#REF!</f>
        <v>#REF!</v>
      </c>
      <c r="G136" s="716"/>
      <c r="H136" s="716"/>
      <c r="I136" s="1016" t="e">
        <f>#REF!</f>
        <v>#REF!</v>
      </c>
      <c r="J136" s="913" t="e">
        <f>I136*1.05</f>
        <v>#REF!</v>
      </c>
      <c r="K136" s="914" t="e">
        <f>J136*1.05</f>
        <v>#REF!</v>
      </c>
    </row>
    <row r="137" spans="1:11" ht="51">
      <c r="A137" s="757" t="s">
        <v>696</v>
      </c>
      <c r="B137" s="864" t="s">
        <v>301</v>
      </c>
      <c r="C137" s="726" t="s">
        <v>450</v>
      </c>
      <c r="D137" s="727" t="s">
        <v>299</v>
      </c>
      <c r="E137" s="727" t="s">
        <v>191</v>
      </c>
      <c r="F137" s="972"/>
      <c r="G137" s="727"/>
      <c r="H137" s="727"/>
      <c r="I137" s="1015" t="e">
        <f>I138</f>
        <v>#REF!</v>
      </c>
      <c r="J137" s="911" t="e">
        <f>J138</f>
        <v>#REF!</v>
      </c>
      <c r="K137" s="912" t="e">
        <f>K138</f>
        <v>#REF!</v>
      </c>
    </row>
    <row r="138" spans="1:11" ht="20.25">
      <c r="A138" s="754" t="s">
        <v>697</v>
      </c>
      <c r="B138" s="766" t="e">
        <f>#REF!</f>
        <v>#REF!</v>
      </c>
      <c r="C138" s="715" t="s">
        <v>450</v>
      </c>
      <c r="D138" s="716" t="s">
        <v>299</v>
      </c>
      <c r="E138" s="716" t="s">
        <v>191</v>
      </c>
      <c r="F138" s="973" t="e">
        <f>#REF!</f>
        <v>#REF!</v>
      </c>
      <c r="G138" s="716"/>
      <c r="H138" s="716"/>
      <c r="I138" s="1016" t="e">
        <f>#REF!</f>
        <v>#REF!</v>
      </c>
      <c r="J138" s="913" t="e">
        <f>I138*1.05</f>
        <v>#REF!</v>
      </c>
      <c r="K138" s="914" t="e">
        <f>J138*1.05</f>
        <v>#REF!</v>
      </c>
    </row>
    <row r="139" spans="1:11" ht="20.25">
      <c r="A139" s="806" t="s">
        <v>405</v>
      </c>
      <c r="B139" s="875" t="s">
        <v>10</v>
      </c>
      <c r="C139" s="796" t="s">
        <v>450</v>
      </c>
      <c r="D139" s="797" t="s">
        <v>14</v>
      </c>
      <c r="E139" s="801"/>
      <c r="F139" s="996"/>
      <c r="G139" s="1047"/>
      <c r="H139" s="1047"/>
      <c r="I139" s="1017" t="e">
        <f>I140+I142</f>
        <v>#REF!</v>
      </c>
      <c r="J139" s="915" t="e">
        <f>J140+J142</f>
        <v>#REF!</v>
      </c>
      <c r="K139" s="916" t="e">
        <f>K140+K142</f>
        <v>#REF!</v>
      </c>
    </row>
    <row r="140" spans="1:11" ht="40.5">
      <c r="A140" s="757" t="s">
        <v>408</v>
      </c>
      <c r="B140" s="767" t="s">
        <v>733</v>
      </c>
      <c r="C140" s="726" t="s">
        <v>450</v>
      </c>
      <c r="D140" s="727" t="s">
        <v>14</v>
      </c>
      <c r="E140" s="727" t="s">
        <v>336</v>
      </c>
      <c r="F140" s="972"/>
      <c r="G140" s="727"/>
      <c r="H140" s="727"/>
      <c r="I140" s="1015" t="e">
        <f>I141</f>
        <v>#REF!</v>
      </c>
      <c r="J140" s="911" t="e">
        <f>J141</f>
        <v>#REF!</v>
      </c>
      <c r="K140" s="912" t="e">
        <f>K141</f>
        <v>#REF!</v>
      </c>
    </row>
    <row r="141" spans="1:11" ht="20.25">
      <c r="A141" s="756" t="s">
        <v>409</v>
      </c>
      <c r="B141" s="766" t="e">
        <f>#REF!</f>
        <v>#REF!</v>
      </c>
      <c r="C141" s="732" t="s">
        <v>450</v>
      </c>
      <c r="D141" s="733" t="s">
        <v>14</v>
      </c>
      <c r="E141" s="733" t="s">
        <v>336</v>
      </c>
      <c r="F141" s="986" t="e">
        <f>#REF!</f>
        <v>#REF!</v>
      </c>
      <c r="G141" s="716"/>
      <c r="H141" s="716"/>
      <c r="I141" s="1025" t="e">
        <f>#REF!</f>
        <v>#REF!</v>
      </c>
      <c r="J141" s="913" t="e">
        <f>I141*1.05</f>
        <v>#REF!</v>
      </c>
      <c r="K141" s="914" t="e">
        <f>J141*1.05</f>
        <v>#REF!</v>
      </c>
    </row>
    <row r="142" spans="1:11" ht="30">
      <c r="A142" s="757" t="s">
        <v>633</v>
      </c>
      <c r="B142" s="767" t="s">
        <v>735</v>
      </c>
      <c r="C142" s="726" t="s">
        <v>450</v>
      </c>
      <c r="D142" s="727" t="s">
        <v>14</v>
      </c>
      <c r="E142" s="727" t="s">
        <v>123</v>
      </c>
      <c r="F142" s="972"/>
      <c r="G142" s="727"/>
      <c r="H142" s="727"/>
      <c r="I142" s="1015" t="e">
        <f>I143</f>
        <v>#REF!</v>
      </c>
      <c r="J142" s="911" t="e">
        <f>J143</f>
        <v>#REF!</v>
      </c>
      <c r="K142" s="912" t="e">
        <f>K143</f>
        <v>#REF!</v>
      </c>
    </row>
    <row r="143" spans="1:11" ht="21" thickBot="1">
      <c r="A143" s="756" t="s">
        <v>634</v>
      </c>
      <c r="B143" s="766" t="e">
        <f>#REF!</f>
        <v>#REF!</v>
      </c>
      <c r="C143" s="732" t="s">
        <v>450</v>
      </c>
      <c r="D143" s="733" t="s">
        <v>14</v>
      </c>
      <c r="E143" s="733" t="s">
        <v>123</v>
      </c>
      <c r="F143" s="986" t="e">
        <f>#REF!</f>
        <v>#REF!</v>
      </c>
      <c r="G143" s="716"/>
      <c r="H143" s="716"/>
      <c r="I143" s="1025" t="e">
        <f>#REF!</f>
        <v>#REF!</v>
      </c>
      <c r="J143" s="913" t="e">
        <f>I143*1.05</f>
        <v>#REF!</v>
      </c>
      <c r="K143" s="914" t="e">
        <f>J143*1.05</f>
        <v>#REF!</v>
      </c>
    </row>
    <row r="144" spans="1:11" ht="13.5" thickBot="1">
      <c r="A144" s="803" t="s">
        <v>381</v>
      </c>
      <c r="B144" s="862" t="s">
        <v>636</v>
      </c>
      <c r="C144" s="790" t="s">
        <v>450</v>
      </c>
      <c r="D144" s="791" t="s">
        <v>302</v>
      </c>
      <c r="E144" s="807"/>
      <c r="F144" s="997"/>
      <c r="G144" s="1048"/>
      <c r="H144" s="1048"/>
      <c r="I144" s="1013" t="e">
        <f>I145</f>
        <v>#REF!</v>
      </c>
      <c r="J144" s="907" t="e">
        <f>J145</f>
        <v>#REF!</v>
      </c>
      <c r="K144" s="908" t="e">
        <f>K145</f>
        <v>#REF!</v>
      </c>
    </row>
    <row r="145" spans="1:11" ht="12.75">
      <c r="A145" s="805" t="s">
        <v>406</v>
      </c>
      <c r="B145" s="863" t="s">
        <v>483</v>
      </c>
      <c r="C145" s="793" t="s">
        <v>450</v>
      </c>
      <c r="D145" s="794" t="s">
        <v>303</v>
      </c>
      <c r="E145" s="808"/>
      <c r="F145" s="998"/>
      <c r="G145" s="798"/>
      <c r="H145" s="798"/>
      <c r="I145" s="1014" t="e">
        <f>I146+I148</f>
        <v>#REF!</v>
      </c>
      <c r="J145" s="909" t="e">
        <f>J146+J148</f>
        <v>#REF!</v>
      </c>
      <c r="K145" s="910" t="e">
        <f>K146+K148</f>
        <v>#REF!</v>
      </c>
    </row>
    <row r="146" spans="1:11" ht="51">
      <c r="A146" s="757" t="s">
        <v>410</v>
      </c>
      <c r="B146" s="872" t="s">
        <v>760</v>
      </c>
      <c r="C146" s="726" t="s">
        <v>450</v>
      </c>
      <c r="D146" s="738" t="s">
        <v>303</v>
      </c>
      <c r="E146" s="738" t="s">
        <v>759</v>
      </c>
      <c r="F146" s="999"/>
      <c r="G146" s="738"/>
      <c r="H146" s="738"/>
      <c r="I146" s="1015" t="e">
        <f>I147</f>
        <v>#REF!</v>
      </c>
      <c r="J146" s="911" t="e">
        <f>J147</f>
        <v>#REF!</v>
      </c>
      <c r="K146" s="912" t="e">
        <f>K147</f>
        <v>#REF!</v>
      </c>
    </row>
    <row r="147" spans="1:11" ht="20.25">
      <c r="A147" s="756" t="s">
        <v>411</v>
      </c>
      <c r="B147" s="766" t="e">
        <f>#REF!</f>
        <v>#REF!</v>
      </c>
      <c r="C147" s="715" t="s">
        <v>450</v>
      </c>
      <c r="D147" s="716" t="s">
        <v>303</v>
      </c>
      <c r="E147" s="716" t="s">
        <v>759</v>
      </c>
      <c r="F147" s="973" t="e">
        <f>#REF!</f>
        <v>#REF!</v>
      </c>
      <c r="G147" s="716"/>
      <c r="H147" s="716"/>
      <c r="I147" s="1016" t="e">
        <f>#REF!</f>
        <v>#REF!</v>
      </c>
      <c r="J147" s="913" t="e">
        <f>I147*1.05</f>
        <v>#REF!</v>
      </c>
      <c r="K147" s="914" t="e">
        <f>J147*1.05</f>
        <v>#REF!</v>
      </c>
    </row>
    <row r="148" spans="1:11" ht="40.5">
      <c r="A148" s="757" t="s">
        <v>688</v>
      </c>
      <c r="B148" s="767" t="s">
        <v>626</v>
      </c>
      <c r="C148" s="736">
        <v>968</v>
      </c>
      <c r="D148" s="728">
        <v>801</v>
      </c>
      <c r="E148" s="728" t="str">
        <f>E149</f>
        <v>440 01 02</v>
      </c>
      <c r="F148" s="826"/>
      <c r="G148" s="728"/>
      <c r="H148" s="728"/>
      <c r="I148" s="1015" t="e">
        <f>I149</f>
        <v>#REF!</v>
      </c>
      <c r="J148" s="911" t="e">
        <f>J149</f>
        <v>#REF!</v>
      </c>
      <c r="K148" s="912" t="e">
        <f>K149</f>
        <v>#REF!</v>
      </c>
    </row>
    <row r="149" spans="1:11" ht="13.5" thickBot="1">
      <c r="A149" s="756" t="s">
        <v>689</v>
      </c>
      <c r="B149" s="766" t="e">
        <f>#REF!</f>
        <v>#REF!</v>
      </c>
      <c r="C149" s="771">
        <v>968</v>
      </c>
      <c r="D149" s="725">
        <v>801</v>
      </c>
      <c r="E149" s="725" t="s">
        <v>761</v>
      </c>
      <c r="F149" s="976" t="e">
        <f>#REF!</f>
        <v>#REF!</v>
      </c>
      <c r="G149" s="723"/>
      <c r="H149" s="723"/>
      <c r="I149" s="1019" t="e">
        <f>#REF!</f>
        <v>#REF!</v>
      </c>
      <c r="J149" s="913" t="e">
        <f>I149*1.05</f>
        <v>#REF!</v>
      </c>
      <c r="K149" s="914" t="e">
        <f>J149*1.05</f>
        <v>#REF!</v>
      </c>
    </row>
    <row r="150" spans="1:11" ht="13.5" thickBot="1">
      <c r="A150" s="803" t="s">
        <v>115</v>
      </c>
      <c r="B150" s="876" t="s">
        <v>205</v>
      </c>
      <c r="C150" s="790" t="s">
        <v>450</v>
      </c>
      <c r="D150" s="807" t="s">
        <v>255</v>
      </c>
      <c r="E150" s="807"/>
      <c r="F150" s="997"/>
      <c r="G150" s="1048"/>
      <c r="H150" s="1048"/>
      <c r="I150" s="1013" t="e">
        <f>I151+I154</f>
        <v>#REF!</v>
      </c>
      <c r="J150" s="907">
        <f>J151+J154</f>
        <v>14791.800000000001</v>
      </c>
      <c r="K150" s="908">
        <f>K151+K154</f>
        <v>15711.8</v>
      </c>
    </row>
    <row r="151" spans="1:11" ht="21">
      <c r="A151" s="806" t="s">
        <v>25</v>
      </c>
      <c r="B151" s="866" t="s">
        <v>692</v>
      </c>
      <c r="C151" s="796" t="s">
        <v>450</v>
      </c>
      <c r="D151" s="798" t="s">
        <v>695</v>
      </c>
      <c r="E151" s="798"/>
      <c r="F151" s="979"/>
      <c r="G151" s="798"/>
      <c r="H151" s="798"/>
      <c r="I151" s="1017" t="e">
        <f aca="true" t="shared" si="6" ref="I151:K152">I152</f>
        <v>#REF!</v>
      </c>
      <c r="J151" s="915">
        <f t="shared" si="6"/>
        <v>556.6</v>
      </c>
      <c r="K151" s="916">
        <f t="shared" si="6"/>
        <v>584.4</v>
      </c>
    </row>
    <row r="152" spans="1:11" ht="71.25">
      <c r="A152" s="757" t="s">
        <v>29</v>
      </c>
      <c r="B152" s="767" t="e">
        <f>#REF!</f>
        <v>#REF!</v>
      </c>
      <c r="C152" s="726" t="s">
        <v>450</v>
      </c>
      <c r="D152" s="738" t="s">
        <v>695</v>
      </c>
      <c r="E152" s="728" t="s">
        <v>694</v>
      </c>
      <c r="F152" s="826"/>
      <c r="G152" s="728"/>
      <c r="H152" s="728"/>
      <c r="I152" s="1015" t="e">
        <f t="shared" si="6"/>
        <v>#REF!</v>
      </c>
      <c r="J152" s="911">
        <f t="shared" si="6"/>
        <v>556.6</v>
      </c>
      <c r="K152" s="912">
        <f t="shared" si="6"/>
        <v>584.4</v>
      </c>
    </row>
    <row r="153" spans="1:11" ht="40.5">
      <c r="A153" s="754" t="s">
        <v>30</v>
      </c>
      <c r="B153" s="784" t="s">
        <v>777</v>
      </c>
      <c r="C153" s="715" t="s">
        <v>450</v>
      </c>
      <c r="D153" s="740" t="s">
        <v>695</v>
      </c>
      <c r="E153" s="830" t="s">
        <v>694</v>
      </c>
      <c r="F153" s="975">
        <v>314</v>
      </c>
      <c r="G153" s="783"/>
      <c r="H153" s="783"/>
      <c r="I153" s="1016" t="e">
        <f>#REF!</f>
        <v>#REF!</v>
      </c>
      <c r="J153" s="913">
        <v>556.6</v>
      </c>
      <c r="K153" s="914">
        <v>584.4</v>
      </c>
    </row>
    <row r="154" spans="1:11" ht="12.75">
      <c r="A154" s="806" t="s">
        <v>52</v>
      </c>
      <c r="B154" s="866" t="s">
        <v>490</v>
      </c>
      <c r="C154" s="796" t="s">
        <v>450</v>
      </c>
      <c r="D154" s="798" t="s">
        <v>567</v>
      </c>
      <c r="E154" s="798"/>
      <c r="F154" s="979"/>
      <c r="G154" s="798"/>
      <c r="H154" s="798"/>
      <c r="I154" s="1017" t="e">
        <f>I155+I157+I159</f>
        <v>#REF!</v>
      </c>
      <c r="J154" s="915">
        <f>J155+J157+J159</f>
        <v>14235.2</v>
      </c>
      <c r="K154" s="916">
        <f>K155+K157+K159</f>
        <v>15127.4</v>
      </c>
    </row>
    <row r="155" spans="1:11" ht="30">
      <c r="A155" s="757" t="s">
        <v>53</v>
      </c>
      <c r="B155" s="767" t="s">
        <v>45</v>
      </c>
      <c r="C155" s="726" t="s">
        <v>450</v>
      </c>
      <c r="D155" s="738" t="s">
        <v>567</v>
      </c>
      <c r="E155" s="728" t="s">
        <v>43</v>
      </c>
      <c r="F155" s="826"/>
      <c r="G155" s="728"/>
      <c r="H155" s="728"/>
      <c r="I155" s="1015" t="e">
        <f>I156</f>
        <v>#REF!</v>
      </c>
      <c r="J155" s="911">
        <f>J156</f>
        <v>3628.3</v>
      </c>
      <c r="K155" s="912">
        <f>K156</f>
        <v>3863.9</v>
      </c>
    </row>
    <row r="156" spans="1:11" ht="40.5">
      <c r="A156" s="754" t="s">
        <v>54</v>
      </c>
      <c r="B156" s="766" t="s">
        <v>545</v>
      </c>
      <c r="C156" s="715" t="s">
        <v>450</v>
      </c>
      <c r="D156" s="740" t="s">
        <v>567</v>
      </c>
      <c r="E156" s="741" t="s">
        <v>43</v>
      </c>
      <c r="F156" s="829">
        <v>598</v>
      </c>
      <c r="G156" s="723"/>
      <c r="H156" s="723"/>
      <c r="I156" s="1018" t="e">
        <f>#REF!</f>
        <v>#REF!</v>
      </c>
      <c r="J156" s="913">
        <f>J14</f>
        <v>3628.3</v>
      </c>
      <c r="K156" s="914">
        <f>K14</f>
        <v>3863.9</v>
      </c>
    </row>
    <row r="157" spans="1:11" ht="21">
      <c r="A157" s="757" t="s">
        <v>799</v>
      </c>
      <c r="B157" s="864" t="s">
        <v>33</v>
      </c>
      <c r="C157" s="726" t="s">
        <v>450</v>
      </c>
      <c r="D157" s="738" t="s">
        <v>567</v>
      </c>
      <c r="E157" s="738" t="s">
        <v>34</v>
      </c>
      <c r="F157" s="999"/>
      <c r="G157" s="738"/>
      <c r="H157" s="738"/>
      <c r="I157" s="1015" t="e">
        <f>I158</f>
        <v>#REF!</v>
      </c>
      <c r="J157" s="911">
        <f>J158</f>
        <v>8312.4</v>
      </c>
      <c r="K157" s="912">
        <f>K158</f>
        <v>8820</v>
      </c>
    </row>
    <row r="158" spans="1:11" ht="41.25">
      <c r="A158" s="756" t="s">
        <v>800</v>
      </c>
      <c r="B158" s="865" t="s">
        <v>545</v>
      </c>
      <c r="C158" s="715" t="s">
        <v>450</v>
      </c>
      <c r="D158" s="740" t="s">
        <v>567</v>
      </c>
      <c r="E158" s="737" t="s">
        <v>34</v>
      </c>
      <c r="F158" s="1000">
        <v>598</v>
      </c>
      <c r="G158" s="740"/>
      <c r="H158" s="740"/>
      <c r="I158" s="1016" t="e">
        <f>#REF!</f>
        <v>#REF!</v>
      </c>
      <c r="J158" s="913">
        <f>J16</f>
        <v>8312.4</v>
      </c>
      <c r="K158" s="914">
        <f>K16</f>
        <v>8820</v>
      </c>
    </row>
    <row r="159" spans="1:11" ht="30.75">
      <c r="A159" s="757" t="s">
        <v>801</v>
      </c>
      <c r="B159" s="864" t="s">
        <v>424</v>
      </c>
      <c r="C159" s="726" t="s">
        <v>450</v>
      </c>
      <c r="D159" s="738" t="s">
        <v>567</v>
      </c>
      <c r="E159" s="738" t="s">
        <v>35</v>
      </c>
      <c r="F159" s="999"/>
      <c r="G159" s="738"/>
      <c r="H159" s="738"/>
      <c r="I159" s="1015" t="e">
        <f>I160</f>
        <v>#REF!</v>
      </c>
      <c r="J159" s="911">
        <f>J160</f>
        <v>2294.5</v>
      </c>
      <c r="K159" s="912">
        <f>K160</f>
        <v>2443.5</v>
      </c>
    </row>
    <row r="160" spans="1:11" ht="42" thickBot="1">
      <c r="A160" s="756" t="s">
        <v>802</v>
      </c>
      <c r="B160" s="877" t="s">
        <v>545</v>
      </c>
      <c r="C160" s="732" t="s">
        <v>450</v>
      </c>
      <c r="D160" s="742" t="s">
        <v>567</v>
      </c>
      <c r="E160" s="743" t="s">
        <v>35</v>
      </c>
      <c r="F160" s="1001">
        <v>598</v>
      </c>
      <c r="G160" s="740"/>
      <c r="H160" s="740"/>
      <c r="I160" s="1025" t="e">
        <f>#REF!</f>
        <v>#REF!</v>
      </c>
      <c r="J160" s="913">
        <f>J17</f>
        <v>2294.5</v>
      </c>
      <c r="K160" s="914">
        <f>K17</f>
        <v>2443.5</v>
      </c>
    </row>
    <row r="161" spans="1:11" ht="41.25" thickBot="1">
      <c r="A161" s="759"/>
      <c r="B161" s="878" t="s">
        <v>604</v>
      </c>
      <c r="C161" s="809" t="s">
        <v>605</v>
      </c>
      <c r="D161" s="744"/>
      <c r="E161" s="745"/>
      <c r="F161" s="1002"/>
      <c r="G161" s="740"/>
      <c r="H161" s="740"/>
      <c r="I161" s="1027">
        <f>I162</f>
        <v>0</v>
      </c>
      <c r="J161" s="917"/>
      <c r="K161" s="918"/>
    </row>
    <row r="162" spans="1:11" ht="20.25">
      <c r="A162" s="810" t="s">
        <v>465</v>
      </c>
      <c r="B162" s="879" t="s">
        <v>83</v>
      </c>
      <c r="C162" s="811" t="s">
        <v>605</v>
      </c>
      <c r="D162" s="812" t="s">
        <v>372</v>
      </c>
      <c r="E162" s="812"/>
      <c r="F162" s="1003"/>
      <c r="G162" s="1049"/>
      <c r="H162" s="1049"/>
      <c r="I162" s="1028">
        <f>I163</f>
        <v>0</v>
      </c>
      <c r="J162" s="917"/>
      <c r="K162" s="918"/>
    </row>
    <row r="163" spans="1:11" ht="20.25">
      <c r="A163" s="806" t="s">
        <v>52</v>
      </c>
      <c r="B163" s="869" t="s">
        <v>16</v>
      </c>
      <c r="C163" s="796">
        <v>917</v>
      </c>
      <c r="D163" s="797" t="s">
        <v>412</v>
      </c>
      <c r="E163" s="746"/>
      <c r="F163" s="1004"/>
      <c r="G163" s="1050"/>
      <c r="H163" s="1050"/>
      <c r="I163" s="1017">
        <f>I164</f>
        <v>0</v>
      </c>
      <c r="J163" s="917"/>
      <c r="K163" s="918"/>
    </row>
    <row r="164" spans="1:11" ht="30">
      <c r="A164" s="757" t="s">
        <v>53</v>
      </c>
      <c r="B164" s="767" t="s">
        <v>121</v>
      </c>
      <c r="C164" s="736">
        <v>917</v>
      </c>
      <c r="D164" s="728" t="s">
        <v>412</v>
      </c>
      <c r="E164" s="728" t="s">
        <v>122</v>
      </c>
      <c r="F164" s="1000"/>
      <c r="G164" s="740"/>
      <c r="H164" s="740"/>
      <c r="I164" s="1015">
        <f>I165</f>
        <v>0</v>
      </c>
      <c r="J164" s="917"/>
      <c r="K164" s="918"/>
    </row>
    <row r="165" spans="1:11" ht="21" thickBot="1">
      <c r="A165" s="756" t="s">
        <v>54</v>
      </c>
      <c r="B165" s="880" t="s">
        <v>342</v>
      </c>
      <c r="C165" s="747">
        <v>917</v>
      </c>
      <c r="D165" s="748" t="s">
        <v>412</v>
      </c>
      <c r="E165" s="748" t="s">
        <v>122</v>
      </c>
      <c r="F165" s="1005"/>
      <c r="G165" s="783"/>
      <c r="H165" s="783"/>
      <c r="I165" s="1025">
        <v>0</v>
      </c>
      <c r="J165" s="917"/>
      <c r="K165" s="918"/>
    </row>
    <row r="166" spans="1:11" ht="13.5" thickBot="1">
      <c r="A166" s="813" t="s">
        <v>627</v>
      </c>
      <c r="B166" s="881" t="s">
        <v>618</v>
      </c>
      <c r="C166" s="814">
        <v>968</v>
      </c>
      <c r="D166" s="815">
        <v>1100</v>
      </c>
      <c r="E166" s="815"/>
      <c r="F166" s="1006"/>
      <c r="G166" s="1051"/>
      <c r="H166" s="1051"/>
      <c r="I166" s="1029" t="e">
        <f aca="true" t="shared" si="7" ref="I166:K168">I167</f>
        <v>#REF!</v>
      </c>
      <c r="J166" s="933" t="e">
        <f t="shared" si="7"/>
        <v>#REF!</v>
      </c>
      <c r="K166" s="934" t="e">
        <f t="shared" si="7"/>
        <v>#REF!</v>
      </c>
    </row>
    <row r="167" spans="1:11" ht="12.75">
      <c r="A167" s="824" t="s">
        <v>698</v>
      </c>
      <c r="B167" s="882" t="s">
        <v>619</v>
      </c>
      <c r="C167" s="816">
        <v>968</v>
      </c>
      <c r="D167" s="817">
        <v>1102</v>
      </c>
      <c r="E167" s="817"/>
      <c r="F167" s="825"/>
      <c r="G167" s="1052"/>
      <c r="H167" s="1052"/>
      <c r="I167" s="1030" t="e">
        <f t="shared" si="7"/>
        <v>#REF!</v>
      </c>
      <c r="J167" s="935" t="e">
        <f t="shared" si="7"/>
        <v>#REF!</v>
      </c>
      <c r="K167" s="936" t="e">
        <f t="shared" si="7"/>
        <v>#REF!</v>
      </c>
    </row>
    <row r="168" spans="1:11" ht="51">
      <c r="A168" s="757" t="s">
        <v>699</v>
      </c>
      <c r="B168" s="767" t="s">
        <v>489</v>
      </c>
      <c r="C168" s="736">
        <v>968</v>
      </c>
      <c r="D168" s="728">
        <v>1102</v>
      </c>
      <c r="E168" s="728" t="str">
        <f>E169</f>
        <v>487 01 00</v>
      </c>
      <c r="F168" s="826"/>
      <c r="G168" s="728"/>
      <c r="H168" s="728"/>
      <c r="I168" s="1015" t="e">
        <f t="shared" si="7"/>
        <v>#REF!</v>
      </c>
      <c r="J168" s="911" t="e">
        <f t="shared" si="7"/>
        <v>#REF!</v>
      </c>
      <c r="K168" s="912" t="e">
        <f t="shared" si="7"/>
        <v>#REF!</v>
      </c>
    </row>
    <row r="169" spans="1:11" ht="20.25">
      <c r="A169" s="754" t="s">
        <v>700</v>
      </c>
      <c r="B169" s="883" t="e">
        <f>#REF!</f>
        <v>#REF!</v>
      </c>
      <c r="C169" s="723">
        <v>968</v>
      </c>
      <c r="D169" s="723">
        <v>1102</v>
      </c>
      <c r="E169" s="723" t="s">
        <v>730</v>
      </c>
      <c r="F169" s="829" t="e">
        <f>#REF!</f>
        <v>#REF!</v>
      </c>
      <c r="G169" s="723"/>
      <c r="H169" s="723"/>
      <c r="I169" s="1018" t="e">
        <f>SUM(I170:I171)</f>
        <v>#REF!</v>
      </c>
      <c r="J169" s="937" t="e">
        <f>SUM(J170:J171)</f>
        <v>#REF!</v>
      </c>
      <c r="K169" s="938" t="e">
        <f>SUM(K170:K171)</f>
        <v>#REF!</v>
      </c>
    </row>
    <row r="170" spans="1:11" ht="30">
      <c r="A170" s="754" t="s">
        <v>159</v>
      </c>
      <c r="B170" s="883" t="e">
        <f>#REF!</f>
        <v>#REF!</v>
      </c>
      <c r="C170" s="723">
        <v>968</v>
      </c>
      <c r="D170" s="723">
        <v>1102</v>
      </c>
      <c r="E170" s="723" t="s">
        <v>730</v>
      </c>
      <c r="F170" s="829" t="e">
        <f>#REF!</f>
        <v>#REF!</v>
      </c>
      <c r="G170" s="723"/>
      <c r="H170" s="723"/>
      <c r="I170" s="1018" t="e">
        <f>#REF!</f>
        <v>#REF!</v>
      </c>
      <c r="J170" s="913" t="e">
        <f>I170*1.05</f>
        <v>#REF!</v>
      </c>
      <c r="K170" s="914" t="e">
        <f>J170*1.05</f>
        <v>#REF!</v>
      </c>
    </row>
    <row r="171" spans="1:11" ht="21" thickBot="1">
      <c r="A171" s="822" t="s">
        <v>160</v>
      </c>
      <c r="B171" s="883" t="e">
        <f>#REF!</f>
        <v>#REF!</v>
      </c>
      <c r="C171" s="723">
        <v>968</v>
      </c>
      <c r="D171" s="723">
        <v>1102</v>
      </c>
      <c r="E171" s="723" t="s">
        <v>730</v>
      </c>
      <c r="F171" s="829" t="e">
        <f>#REF!</f>
        <v>#REF!</v>
      </c>
      <c r="G171" s="723"/>
      <c r="H171" s="723"/>
      <c r="I171" s="1031" t="e">
        <f>#REF!</f>
        <v>#REF!</v>
      </c>
      <c r="J171" s="913" t="e">
        <f>I171*1.05</f>
        <v>#REF!</v>
      </c>
      <c r="K171" s="914" t="e">
        <f>J171*1.05</f>
        <v>#REF!</v>
      </c>
    </row>
    <row r="172" spans="1:11" ht="21" thickBot="1">
      <c r="A172" s="823" t="s">
        <v>628</v>
      </c>
      <c r="B172" s="884" t="s">
        <v>620</v>
      </c>
      <c r="C172" s="827">
        <v>968</v>
      </c>
      <c r="D172" s="828">
        <v>1200</v>
      </c>
      <c r="E172" s="828"/>
      <c r="F172" s="1007"/>
      <c r="G172" s="1051"/>
      <c r="H172" s="1051"/>
      <c r="I172" s="1032" t="e">
        <f aca="true" t="shared" si="8" ref="I172:K174">I173</f>
        <v>#REF!</v>
      </c>
      <c r="J172" s="939" t="e">
        <f t="shared" si="8"/>
        <v>#REF!</v>
      </c>
      <c r="K172" s="940" t="e">
        <f t="shared" si="8"/>
        <v>#REF!</v>
      </c>
    </row>
    <row r="173" spans="1:11" ht="20.25">
      <c r="A173" s="778" t="s">
        <v>774</v>
      </c>
      <c r="B173" s="885" t="s">
        <v>484</v>
      </c>
      <c r="C173" s="779">
        <v>968</v>
      </c>
      <c r="D173" s="780">
        <v>1202</v>
      </c>
      <c r="E173" s="780"/>
      <c r="F173" s="1008"/>
      <c r="G173" s="1052"/>
      <c r="H173" s="1052"/>
      <c r="I173" s="1033" t="e">
        <f t="shared" si="8"/>
        <v>#REF!</v>
      </c>
      <c r="J173" s="941" t="e">
        <f t="shared" si="8"/>
        <v>#REF!</v>
      </c>
      <c r="K173" s="942" t="e">
        <f t="shared" si="8"/>
        <v>#REF!</v>
      </c>
    </row>
    <row r="174" spans="1:11" ht="30">
      <c r="A174" s="781" t="s">
        <v>775</v>
      </c>
      <c r="B174" s="765" t="s">
        <v>751</v>
      </c>
      <c r="C174" s="774">
        <v>968</v>
      </c>
      <c r="D174" s="775">
        <v>1202</v>
      </c>
      <c r="E174" s="775" t="s">
        <v>488</v>
      </c>
      <c r="F174" s="978"/>
      <c r="G174" s="775"/>
      <c r="H174" s="775"/>
      <c r="I174" s="1021" t="e">
        <f t="shared" si="8"/>
        <v>#REF!</v>
      </c>
      <c r="J174" s="923" t="e">
        <f t="shared" si="8"/>
        <v>#REF!</v>
      </c>
      <c r="K174" s="924" t="e">
        <f t="shared" si="8"/>
        <v>#REF!</v>
      </c>
    </row>
    <row r="175" spans="1:11" ht="21" thickBot="1">
      <c r="A175" s="758" t="s">
        <v>776</v>
      </c>
      <c r="B175" s="886" t="e">
        <f>#REF!</f>
        <v>#REF!</v>
      </c>
      <c r="C175" s="887">
        <v>968</v>
      </c>
      <c r="D175" s="888">
        <v>1202</v>
      </c>
      <c r="E175" s="888" t="s">
        <v>488</v>
      </c>
      <c r="F175" s="1009" t="e">
        <f>#REF!</f>
        <v>#REF!</v>
      </c>
      <c r="G175" s="723"/>
      <c r="H175" s="723"/>
      <c r="I175" s="1031" t="e">
        <f>#REF!</f>
        <v>#REF!</v>
      </c>
      <c r="J175" s="943" t="e">
        <f>I175*1.05</f>
        <v>#REF!</v>
      </c>
      <c r="K175" s="944" t="e">
        <f>J175*1.05</f>
        <v>#REF!</v>
      </c>
    </row>
    <row r="176" spans="1:11" ht="13.5" thickBot="1">
      <c r="A176" s="759"/>
      <c r="B176" s="853" t="s">
        <v>257</v>
      </c>
      <c r="C176" s="854"/>
      <c r="D176" s="855"/>
      <c r="E176" s="856"/>
      <c r="F176" s="857"/>
      <c r="G176" s="960"/>
      <c r="H176" s="960"/>
      <c r="I176" s="858" t="e">
        <f>I21+I36</f>
        <v>#REF!</v>
      </c>
      <c r="J176" s="529"/>
      <c r="K176" s="529"/>
    </row>
    <row r="177" spans="1:11" ht="15.75" thickBot="1">
      <c r="A177" s="834"/>
      <c r="B177" s="1416" t="s">
        <v>811</v>
      </c>
      <c r="C177" s="1417"/>
      <c r="D177" s="1417"/>
      <c r="E177" s="1417"/>
      <c r="F177" s="1418"/>
      <c r="G177" s="961"/>
      <c r="H177" s="961"/>
      <c r="I177" s="838" t="e">
        <f>I9-I18</f>
        <v>#VALUE!</v>
      </c>
      <c r="J177" s="945" t="e">
        <f>J9-J18</f>
        <v>#VALUE!</v>
      </c>
      <c r="K177" s="946" t="e">
        <f>K9-K18</f>
        <v>#VALUE!</v>
      </c>
    </row>
    <row r="178" spans="2:11" ht="15">
      <c r="B178" s="1419" t="s">
        <v>822</v>
      </c>
      <c r="C178" s="1420"/>
      <c r="D178" s="1420"/>
      <c r="E178" s="1420"/>
      <c r="F178" s="1421"/>
      <c r="G178" s="962"/>
      <c r="H178" s="962"/>
      <c r="I178" s="839" t="e">
        <f>I177/(I10+I11)</f>
        <v>#VALUE!</v>
      </c>
      <c r="J178" s="947" t="e">
        <f>J177/(J10+J11)</f>
        <v>#VALUE!</v>
      </c>
      <c r="K178" s="948" t="e">
        <f>K177/(K10+K11)</f>
        <v>#VALUE!</v>
      </c>
    </row>
    <row r="179" spans="2:11" ht="15">
      <c r="B179" s="1422" t="s">
        <v>820</v>
      </c>
      <c r="C179" s="1423"/>
      <c r="D179" s="1423"/>
      <c r="E179" s="1423"/>
      <c r="F179" s="1424"/>
      <c r="G179" s="963"/>
      <c r="H179" s="963"/>
      <c r="I179" s="840">
        <v>0</v>
      </c>
      <c r="J179" s="897">
        <v>0</v>
      </c>
      <c r="K179" s="898">
        <v>0</v>
      </c>
    </row>
    <row r="180" spans="2:11" ht="15">
      <c r="B180" s="1425" t="s">
        <v>812</v>
      </c>
      <c r="C180" s="1426"/>
      <c r="D180" s="1426"/>
      <c r="E180" s="1426"/>
      <c r="F180" s="1427"/>
      <c r="G180" s="964"/>
      <c r="H180" s="964"/>
      <c r="I180" s="841" t="s">
        <v>815</v>
      </c>
      <c r="J180" s="949" t="s">
        <v>816</v>
      </c>
      <c r="K180" s="950" t="s">
        <v>817</v>
      </c>
    </row>
    <row r="181" spans="2:11" ht="15">
      <c r="B181" s="1408" t="str">
        <f>Доходы!D22</f>
        <v>Налог, взимаемый в связи с применением упрощенной системы налогообложения</v>
      </c>
      <c r="C181" s="1409"/>
      <c r="D181" s="1409"/>
      <c r="E181" s="1409"/>
      <c r="F181" s="1410"/>
      <c r="G181" s="965"/>
      <c r="H181" s="965"/>
      <c r="I181" s="840">
        <v>10</v>
      </c>
      <c r="J181" s="897">
        <v>10</v>
      </c>
      <c r="K181" s="898">
        <v>10</v>
      </c>
    </row>
    <row r="182" spans="2:11" ht="15">
      <c r="B182" s="1408" t="str">
        <f>Доходы!D31</f>
        <v>Единый налог на вмененный доход для отдельных видов деятельности</v>
      </c>
      <c r="C182" s="1409"/>
      <c r="D182" s="1409"/>
      <c r="E182" s="1409"/>
      <c r="F182" s="1410"/>
      <c r="G182" s="965"/>
      <c r="H182" s="965"/>
      <c r="I182" s="840">
        <v>45</v>
      </c>
      <c r="J182" s="897">
        <v>45</v>
      </c>
      <c r="K182" s="898">
        <v>45</v>
      </c>
    </row>
    <row r="183" spans="2:11" ht="15">
      <c r="B183" s="1408" t="str">
        <f>Доходы!D37</f>
        <v>Налог на имущество физических лиц</v>
      </c>
      <c r="C183" s="1409"/>
      <c r="D183" s="1409"/>
      <c r="E183" s="1409"/>
      <c r="F183" s="1410"/>
      <c r="G183" s="965"/>
      <c r="H183" s="965"/>
      <c r="I183" s="840">
        <v>100</v>
      </c>
      <c r="J183" s="897">
        <v>100</v>
      </c>
      <c r="K183" s="898">
        <v>100</v>
      </c>
    </row>
    <row r="184" spans="2:11" ht="15.75" thickBot="1">
      <c r="B184" s="1411" t="s">
        <v>819</v>
      </c>
      <c r="C184" s="1412"/>
      <c r="D184" s="1412"/>
      <c r="E184" s="1412"/>
      <c r="F184" s="1413"/>
      <c r="G184" s="966"/>
      <c r="H184" s="966"/>
      <c r="I184" s="842">
        <v>100</v>
      </c>
      <c r="J184" s="951">
        <v>100</v>
      </c>
      <c r="K184" s="952">
        <v>100</v>
      </c>
    </row>
    <row r="185" ht="15">
      <c r="B185" s="526" t="s">
        <v>147</v>
      </c>
    </row>
    <row r="187" spans="2:11" ht="15">
      <c r="B187" s="1404" t="s">
        <v>821</v>
      </c>
      <c r="C187" s="1404"/>
      <c r="D187" s="1404"/>
      <c r="E187" s="1404"/>
      <c r="F187" s="1404"/>
      <c r="G187" s="1404"/>
      <c r="H187" s="1404"/>
      <c r="I187" s="1404"/>
      <c r="J187" s="1404"/>
      <c r="K187" s="1404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383"/>
      <c r="B1" s="1383"/>
      <c r="C1" s="1381" t="s">
        <v>866</v>
      </c>
      <c r="D1" s="1381"/>
      <c r="E1" s="1381"/>
    </row>
    <row r="2" spans="1:5" ht="14.25">
      <c r="A2" s="1381" t="s">
        <v>343</v>
      </c>
      <c r="B2" s="1381"/>
      <c r="C2" s="1381"/>
      <c r="D2" s="1381"/>
      <c r="E2" s="1381"/>
    </row>
    <row r="3" spans="1:5" ht="14.25">
      <c r="A3" s="528"/>
      <c r="B3" s="1381" t="s">
        <v>868</v>
      </c>
      <c r="C3" s="1382"/>
      <c r="D3" s="1382"/>
      <c r="E3" s="1382"/>
    </row>
    <row r="4" spans="1:5" ht="14.25">
      <c r="A4" s="528"/>
      <c r="B4" s="1381" t="s">
        <v>871</v>
      </c>
      <c r="C4" s="1382"/>
      <c r="D4" s="1382"/>
      <c r="E4" s="1382"/>
    </row>
    <row r="5" spans="1:5" ht="14.25">
      <c r="A5" s="528"/>
      <c r="B5" s="1381" t="s">
        <v>343</v>
      </c>
      <c r="C5" s="1381"/>
      <c r="D5" s="1381"/>
      <c r="E5" s="1381"/>
    </row>
    <row r="6" spans="1:5" ht="14.25">
      <c r="A6" s="528"/>
      <c r="B6" s="1381" t="s">
        <v>870</v>
      </c>
      <c r="C6" s="1382"/>
      <c r="D6" s="1382"/>
      <c r="E6" s="1382"/>
    </row>
    <row r="7" spans="1:5" ht="48.75" customHeight="1">
      <c r="A7" s="1447" t="s">
        <v>867</v>
      </c>
      <c r="B7" s="1447"/>
      <c r="C7" s="1447"/>
      <c r="D7" s="1447"/>
      <c r="E7" s="1447"/>
    </row>
    <row r="8" spans="1:5" ht="17.25">
      <c r="A8" s="1371" t="s">
        <v>864</v>
      </c>
      <c r="B8" s="1371"/>
      <c r="C8" s="1371"/>
      <c r="D8" s="1371"/>
      <c r="E8" s="1371"/>
    </row>
    <row r="9" spans="1:5" ht="13.5" customHeight="1" thickBot="1">
      <c r="A9" s="88"/>
      <c r="B9" s="1370" t="s">
        <v>187</v>
      </c>
      <c r="C9" s="1370"/>
      <c r="D9" s="1370"/>
      <c r="E9" s="1370"/>
    </row>
    <row r="10" spans="1:5" ht="13.5" thickBot="1">
      <c r="A10" s="1067" t="s">
        <v>591</v>
      </c>
      <c r="B10" s="1068" t="s">
        <v>188</v>
      </c>
      <c r="C10" s="1068" t="s">
        <v>858</v>
      </c>
      <c r="D10" s="1068" t="s">
        <v>859</v>
      </c>
      <c r="E10" s="1069" t="s">
        <v>236</v>
      </c>
    </row>
    <row r="11" spans="1:5" ht="12.75">
      <c r="A11" s="1095" t="s">
        <v>517</v>
      </c>
      <c r="B11" s="1096">
        <v>2</v>
      </c>
      <c r="C11" s="1097" t="s">
        <v>387</v>
      </c>
      <c r="D11" s="1098" t="s">
        <v>472</v>
      </c>
      <c r="E11" s="1099">
        <v>5</v>
      </c>
    </row>
    <row r="12" spans="1:5" ht="12.75">
      <c r="A12" s="1105" t="s">
        <v>517</v>
      </c>
      <c r="B12" s="1106" t="s">
        <v>83</v>
      </c>
      <c r="C12" s="1105" t="s">
        <v>845</v>
      </c>
      <c r="D12" s="1105"/>
      <c r="E12" s="1107" t="e">
        <f>SUM(E13:E17)</f>
        <v>#REF!</v>
      </c>
    </row>
    <row r="13" spans="1:5" ht="28.5" customHeight="1">
      <c r="A13" s="1093" t="s">
        <v>213</v>
      </c>
      <c r="B13" s="1110" t="e">
        <f>#REF!</f>
        <v>#REF!</v>
      </c>
      <c r="C13" s="1093" t="s">
        <v>845</v>
      </c>
      <c r="D13" s="1093" t="s">
        <v>846</v>
      </c>
      <c r="E13" s="1111" t="e">
        <f>#REF!</f>
        <v>#REF!</v>
      </c>
    </row>
    <row r="14" spans="1:5" ht="39" customHeight="1">
      <c r="A14" s="1093" t="s">
        <v>201</v>
      </c>
      <c r="B14" s="1112" t="e">
        <f>#REF!</f>
        <v>#REF!</v>
      </c>
      <c r="C14" s="1093" t="s">
        <v>845</v>
      </c>
      <c r="D14" s="1093" t="s">
        <v>847</v>
      </c>
      <c r="E14" s="1111" t="e">
        <f>#REF!</f>
        <v>#REF!</v>
      </c>
    </row>
    <row r="15" spans="1:5" ht="38.25" customHeight="1">
      <c r="A15" s="1093" t="s">
        <v>471</v>
      </c>
      <c r="B15" s="1112" t="e">
        <f>#REF!</f>
        <v>#REF!</v>
      </c>
      <c r="C15" s="1093" t="s">
        <v>845</v>
      </c>
      <c r="D15" s="1093" t="s">
        <v>848</v>
      </c>
      <c r="E15" s="1111" t="e">
        <f>#REF!</f>
        <v>#REF!</v>
      </c>
    </row>
    <row r="16" spans="1:5" ht="12.75">
      <c r="A16" s="1093" t="s">
        <v>357</v>
      </c>
      <c r="B16" s="1110" t="e">
        <f>#REF!</f>
        <v>#REF!</v>
      </c>
      <c r="C16" s="1093" t="s">
        <v>845</v>
      </c>
      <c r="D16" s="1093" t="s">
        <v>75</v>
      </c>
      <c r="E16" s="1111" t="e">
        <f>#REF!</f>
        <v>#REF!</v>
      </c>
    </row>
    <row r="17" spans="1:5" ht="12.75">
      <c r="A17" s="1093" t="s">
        <v>495</v>
      </c>
      <c r="B17" s="1110" t="e">
        <f>#REF!</f>
        <v>#REF!</v>
      </c>
      <c r="C17" s="1093" t="s">
        <v>845</v>
      </c>
      <c r="D17" s="1093" t="s">
        <v>405</v>
      </c>
      <c r="E17" s="1111" t="e">
        <f>#REF!+#REF!</f>
        <v>#REF!</v>
      </c>
    </row>
    <row r="18" spans="1:5" ht="25.5" customHeight="1">
      <c r="A18" s="1105" t="s">
        <v>569</v>
      </c>
      <c r="B18" s="1106" t="e">
        <f>#REF!</f>
        <v>#REF!</v>
      </c>
      <c r="C18" s="1105" t="s">
        <v>847</v>
      </c>
      <c r="D18" s="1105"/>
      <c r="E18" s="1107" t="e">
        <f>E19</f>
        <v>#REF!</v>
      </c>
    </row>
    <row r="19" spans="1:5" ht="22.5">
      <c r="A19" s="1093" t="s">
        <v>247</v>
      </c>
      <c r="B19" s="1110" t="e">
        <f>#REF!</f>
        <v>#REF!</v>
      </c>
      <c r="C19" s="1093" t="s">
        <v>847</v>
      </c>
      <c r="D19" s="1093" t="s">
        <v>850</v>
      </c>
      <c r="E19" s="1111" t="e">
        <f>#REF!</f>
        <v>#REF!</v>
      </c>
    </row>
    <row r="20" spans="1:5" ht="12.75">
      <c r="A20" s="1105" t="s">
        <v>387</v>
      </c>
      <c r="B20" s="1106" t="e">
        <f>#REF!</f>
        <v>#REF!</v>
      </c>
      <c r="C20" s="1105" t="s">
        <v>848</v>
      </c>
      <c r="D20" s="1105"/>
      <c r="E20" s="1107" t="e">
        <f>SUM(E21:E22)</f>
        <v>#REF!</v>
      </c>
    </row>
    <row r="21" spans="1:5" ht="12.75">
      <c r="A21" s="1093" t="s">
        <v>203</v>
      </c>
      <c r="B21" s="1110" t="e">
        <f>#REF!</f>
        <v>#REF!</v>
      </c>
      <c r="C21" s="1093" t="s">
        <v>848</v>
      </c>
      <c r="D21" s="1093" t="s">
        <v>845</v>
      </c>
      <c r="E21" s="1111" t="e">
        <f>#REF!</f>
        <v>#REF!</v>
      </c>
    </row>
    <row r="22" spans="1:5" ht="12.75">
      <c r="A22" s="1093" t="s">
        <v>4</v>
      </c>
      <c r="B22" s="1113" t="e">
        <f>#REF!</f>
        <v>#REF!</v>
      </c>
      <c r="C22" s="1093" t="s">
        <v>848</v>
      </c>
      <c r="D22" s="1093" t="s">
        <v>1</v>
      </c>
      <c r="E22" s="1111" t="e">
        <f>#REF!</f>
        <v>#REF!</v>
      </c>
    </row>
    <row r="23" spans="1:5" ht="12.75">
      <c r="A23" s="1105" t="s">
        <v>472</v>
      </c>
      <c r="B23" s="1106" t="e">
        <f>#REF!</f>
        <v>#REF!</v>
      </c>
      <c r="C23" s="1105" t="s">
        <v>851</v>
      </c>
      <c r="D23" s="1105"/>
      <c r="E23" s="1107" t="e">
        <f>E24</f>
        <v>#REF!</v>
      </c>
    </row>
    <row r="24" spans="1:5" ht="12.75">
      <c r="A24" s="1093" t="s">
        <v>473</v>
      </c>
      <c r="B24" s="1110" t="e">
        <f>#REF!</f>
        <v>#REF!</v>
      </c>
      <c r="C24" s="1093" t="s">
        <v>851</v>
      </c>
      <c r="D24" s="1093" t="s">
        <v>847</v>
      </c>
      <c r="E24" s="1111" t="e">
        <f>#REF!</f>
        <v>#REF!</v>
      </c>
    </row>
    <row r="25" spans="1:5" ht="12.75">
      <c r="A25" s="1105" t="s">
        <v>258</v>
      </c>
      <c r="B25" s="1106" t="e">
        <f>#REF!</f>
        <v>#REF!</v>
      </c>
      <c r="C25" s="1105" t="s">
        <v>849</v>
      </c>
      <c r="D25" s="1105"/>
      <c r="E25" s="1107" t="e">
        <f>SUM(E26:E28)</f>
        <v>#REF!</v>
      </c>
    </row>
    <row r="26" spans="1:5" ht="20.25" customHeight="1">
      <c r="A26" s="1093" t="s">
        <v>511</v>
      </c>
      <c r="B26" s="1110" t="e">
        <f>#REF!</f>
        <v>#REF!</v>
      </c>
      <c r="C26" s="1093" t="s">
        <v>849</v>
      </c>
      <c r="D26" s="1093" t="s">
        <v>851</v>
      </c>
      <c r="E26" s="1111" t="e">
        <f>#REF!</f>
        <v>#REF!</v>
      </c>
    </row>
    <row r="27" spans="1:5" ht="12.75">
      <c r="A27" s="1114" t="s">
        <v>550</v>
      </c>
      <c r="B27" s="1112" t="e">
        <f>#REF!</f>
        <v>#REF!</v>
      </c>
      <c r="C27" s="1093" t="s">
        <v>849</v>
      </c>
      <c r="D27" s="1093" t="s">
        <v>849</v>
      </c>
      <c r="E27" s="1111" t="e">
        <f>#REF!</f>
        <v>#REF!</v>
      </c>
    </row>
    <row r="28" spans="1:5" ht="12.75">
      <c r="A28" s="1114" t="s">
        <v>12</v>
      </c>
      <c r="B28" s="1113" t="e">
        <f>#REF!</f>
        <v>#REF!</v>
      </c>
      <c r="C28" s="1093" t="s">
        <v>849</v>
      </c>
      <c r="D28" s="1093" t="s">
        <v>850</v>
      </c>
      <c r="E28" s="1111" t="e">
        <f>#REF!</f>
        <v>#REF!</v>
      </c>
    </row>
    <row r="29" spans="1:5" ht="12.75">
      <c r="A29" s="1108" t="s">
        <v>259</v>
      </c>
      <c r="B29" s="1109" t="e">
        <f>#REF!</f>
        <v>#REF!</v>
      </c>
      <c r="C29" s="1105" t="s">
        <v>855</v>
      </c>
      <c r="D29" s="1105"/>
      <c r="E29" s="1107" t="e">
        <f>SUM(E30:E31)</f>
        <v>#REF!</v>
      </c>
    </row>
    <row r="30" spans="1:5" ht="12.75">
      <c r="A30" s="1114" t="s">
        <v>512</v>
      </c>
      <c r="B30" s="1116" t="e">
        <f>#REF!</f>
        <v>#REF!</v>
      </c>
      <c r="C30" s="1093" t="s">
        <v>855</v>
      </c>
      <c r="D30" s="1093" t="s">
        <v>845</v>
      </c>
      <c r="E30" s="1111" t="e">
        <f>#REF!</f>
        <v>#REF!</v>
      </c>
    </row>
    <row r="31" spans="1:5" ht="12.75">
      <c r="A31" s="1114" t="s">
        <v>551</v>
      </c>
      <c r="B31" s="1115" t="e">
        <f>#REF!</f>
        <v>#REF!</v>
      </c>
      <c r="C31" s="1093" t="s">
        <v>855</v>
      </c>
      <c r="D31" s="1114" t="s">
        <v>848</v>
      </c>
      <c r="E31" s="1111" t="e">
        <f>#REF!</f>
        <v>#REF!</v>
      </c>
    </row>
    <row r="32" spans="1:5" ht="12.75">
      <c r="A32" s="1108" t="s">
        <v>260</v>
      </c>
      <c r="B32" s="1109" t="e">
        <f>#REF!</f>
        <v>#REF!</v>
      </c>
      <c r="C32" s="1105" t="s">
        <v>310</v>
      </c>
      <c r="D32" s="1105"/>
      <c r="E32" s="1107" t="e">
        <f>SUM(E33:E34)</f>
        <v>#REF!</v>
      </c>
    </row>
    <row r="33" spans="1:5" ht="12.75">
      <c r="A33" s="1114" t="s">
        <v>79</v>
      </c>
      <c r="B33" s="1116" t="e">
        <f>#REF!</f>
        <v>#REF!</v>
      </c>
      <c r="C33" s="1093" t="s">
        <v>310</v>
      </c>
      <c r="D33" s="1093" t="s">
        <v>847</v>
      </c>
      <c r="E33" s="1111" t="e">
        <f>#REF!</f>
        <v>#REF!</v>
      </c>
    </row>
    <row r="34" spans="1:5" ht="12.75">
      <c r="A34" s="1114" t="s">
        <v>828</v>
      </c>
      <c r="B34" s="1113" t="e">
        <f>#REF!</f>
        <v>#REF!</v>
      </c>
      <c r="C34" s="1093" t="s">
        <v>310</v>
      </c>
      <c r="D34" s="1114" t="s">
        <v>848</v>
      </c>
      <c r="E34" s="1111" t="e">
        <f>#REF!</f>
        <v>#REF!</v>
      </c>
    </row>
    <row r="35" spans="1:5" ht="12.75">
      <c r="A35" s="1108" t="s">
        <v>553</v>
      </c>
      <c r="B35" s="1109" t="e">
        <f>#REF!</f>
        <v>#REF!</v>
      </c>
      <c r="C35" s="1105" t="s">
        <v>75</v>
      </c>
      <c r="D35" s="1105"/>
      <c r="E35" s="1107" t="e">
        <f>E36</f>
        <v>#REF!</v>
      </c>
    </row>
    <row r="36" spans="1:5" ht="12.75">
      <c r="A36" s="1114" t="s">
        <v>72</v>
      </c>
      <c r="B36" s="1116" t="e">
        <f>#REF!</f>
        <v>#REF!</v>
      </c>
      <c r="C36" s="1093" t="s">
        <v>75</v>
      </c>
      <c r="D36" s="1093" t="s">
        <v>846</v>
      </c>
      <c r="E36" s="1111" t="e">
        <f>#REF!</f>
        <v>#REF!</v>
      </c>
    </row>
    <row r="37" spans="1:5" ht="12.75">
      <c r="A37" s="1108" t="s">
        <v>309</v>
      </c>
      <c r="B37" s="1109" t="e">
        <f>#REF!</f>
        <v>#REF!</v>
      </c>
      <c r="C37" s="1105" t="s">
        <v>1</v>
      </c>
      <c r="D37" s="1105"/>
      <c r="E37" s="1107" t="e">
        <f>E38</f>
        <v>#REF!</v>
      </c>
    </row>
    <row r="38" spans="1:5" ht="12.75">
      <c r="A38" s="1114" t="s">
        <v>73</v>
      </c>
      <c r="B38" s="1116" t="e">
        <f>#REF!</f>
        <v>#REF!</v>
      </c>
      <c r="C38" s="1093" t="s">
        <v>1</v>
      </c>
      <c r="D38" s="1093" t="s">
        <v>846</v>
      </c>
      <c r="E38" s="1111" t="e">
        <f>#REF!</f>
        <v>#REF!</v>
      </c>
    </row>
    <row r="39" spans="1:5" ht="15">
      <c r="A39" s="1100"/>
      <c r="B39" s="1101" t="s">
        <v>257</v>
      </c>
      <c r="C39" s="1102"/>
      <c r="D39" s="1103"/>
      <c r="E39" s="1104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2016-04-21T11:16:36Z</cp:lastPrinted>
  <dcterms:created xsi:type="dcterms:W3CDTF">2005-01-25T09:10:50Z</dcterms:created>
  <dcterms:modified xsi:type="dcterms:W3CDTF">2016-04-21T11:20:27Z</dcterms:modified>
  <cp:category/>
  <cp:version/>
  <cp:contentType/>
  <cp:contentStatus/>
</cp:coreProperties>
</file>