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90" yWindow="32776" windowWidth="11040" windowHeight="7065" firstSheet="2" activeTab="2"/>
  </bookViews>
  <sheets>
    <sheet name="пер.ф.п." sheetId="1" state="hidden" r:id="rId1"/>
    <sheet name="Св.б.рос." sheetId="2" state="hidden" r:id="rId2"/>
    <sheet name="Доходы" sheetId="3" r:id="rId3"/>
    <sheet name="Расходы" sheetId="4" r:id="rId4"/>
    <sheet name="Источники" sheetId="5" r:id="rId5"/>
    <sheet name="Оценка ожид дох" sheetId="6" state="hidden" r:id="rId6"/>
    <sheet name="Срперпфинплан" sheetId="7" state="hidden" r:id="rId7"/>
    <sheet name="Лист1" sheetId="8" state="hidden" r:id="rId8"/>
    <sheet name="Рас " sheetId="9" state="hidden" r:id="rId9"/>
  </sheets>
  <definedNames>
    <definedName name="_xlnm.Print_Area" localSheetId="2">'Доходы'!$A$1:$K$71</definedName>
    <definedName name="_xlnm.Print_Area" localSheetId="3">'Расходы'!$B$1:$P$172</definedName>
    <definedName name="_xlnm.Print_Area" localSheetId="1">'Св.б.рос.'!$B$1:$K$267</definedName>
  </definedNames>
  <calcPr fullCalcOnLoad="1" refMode="R1C1"/>
</workbook>
</file>

<file path=xl/sharedStrings.xml><?xml version="1.0" encoding="utf-8"?>
<sst xmlns="http://schemas.openxmlformats.org/spreadsheetml/2006/main" count="2971" uniqueCount="984">
  <si>
    <t>РАСХОДЫ НА ИСПОЛНЕНИЕ ОМСУ ОТДЕЛЬНЫХ ГОСУДАРСТВЕННЫХ ПОЛНОМОЧИЙ САНКТ-ПЕТЕРБУРГА ПО ОРГАНИЗАЦИИ И ОСУЩЕСТВЛЕНИЮ ДЕЯТЕЛЬНОСТИ ПО ОПЕКЕ И ПОПЕЧИТЕЛЬСТВУ</t>
  </si>
  <si>
    <t>12</t>
  </si>
  <si>
    <t>12.1</t>
  </si>
  <si>
    <t>12.1.1</t>
  </si>
  <si>
    <t>3.2</t>
  </si>
  <si>
    <t>3.2.1</t>
  </si>
  <si>
    <t>6.2.1</t>
  </si>
  <si>
    <t>10.1</t>
  </si>
  <si>
    <t>10.1.1</t>
  </si>
  <si>
    <t>795 01 03</t>
  </si>
  <si>
    <t>Другие вопросы в области образования</t>
  </si>
  <si>
    <t>795 05 00</t>
  </si>
  <si>
    <t>5.3</t>
  </si>
  <si>
    <t>5.3.1</t>
  </si>
  <si>
    <t>0709</t>
  </si>
  <si>
    <t>806</t>
  </si>
  <si>
    <t>Обеспечение проведения выборов и референдумов</t>
  </si>
  <si>
    <t xml:space="preserve"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</si>
  <si>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Субвенции бюджетам внутригородских муниципальных образований Санкт-Петербурга на содержание ребенка в семъе опекуна и приемной семье</t>
  </si>
  <si>
    <t>Резервные фонды</t>
  </si>
  <si>
    <t>Резервный фонд местной администрации</t>
  </si>
  <si>
    <t>070 01 00</t>
  </si>
  <si>
    <t>070 01 01</t>
  </si>
  <si>
    <t>Целевая адресная программа  по обеспечению своевременного оповещения и информирования населения об угрозе возникновения или о возникновении чрезвычайной ситуации</t>
  </si>
  <si>
    <t xml:space="preserve">УСТАНОВКА,СОДЕРЖАНИЕ И РЕМОНТ ОГРАЖДЕНИЙ ГАЗОНОВ </t>
  </si>
  <si>
    <t>15</t>
  </si>
  <si>
    <t>3.2.2</t>
  </si>
  <si>
    <t>3.2.1.1</t>
  </si>
  <si>
    <t>3.2.2.1</t>
  </si>
  <si>
    <t>15.1</t>
  </si>
  <si>
    <t>15.1.1</t>
  </si>
  <si>
    <t>351  00 02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</si>
  <si>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</si>
  <si>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СОДЕРЖАНИЕ РЕБЕНКА В СЕМЬЕ ОПЕКУНА И ПРИЕМНОЙ СЕМЬЕ</t>
  </si>
  <si>
    <t>520 13 01</t>
  </si>
  <si>
    <t>520 13 02</t>
  </si>
  <si>
    <t>АППАРАТ ПРЕДСТАВИТЕЛЬНОГО ОРГАНА МУНИЦИПАЛЬНОГО ОБРАЗОВАНИЯ</t>
  </si>
  <si>
    <t>002  03 00</t>
  </si>
  <si>
    <t>ДЕПУТАТЫ, ОСУЩЕСТВЛЯЮЩИЕ СВОЮ ДЕЯТЕЛЬНОСТЬ НА ПОСТОЯННОЙ ОСНОВЕ</t>
  </si>
  <si>
    <t>002  03 01</t>
  </si>
  <si>
    <t>002  03 02</t>
  </si>
  <si>
    <t>002  06 00</t>
  </si>
  <si>
    <t>002  06 01</t>
  </si>
  <si>
    <t>002  06 02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</si>
  <si>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</si>
  <si>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</si>
  <si>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</si>
  <si>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002  06 03</t>
  </si>
  <si>
    <t>Бирюкова Н.П.</t>
  </si>
  <si>
    <t>7.1.1.</t>
  </si>
  <si>
    <t>16</t>
  </si>
  <si>
    <t>16.1</t>
  </si>
  <si>
    <t>16.1.1</t>
  </si>
  <si>
    <t>8.1.2.2</t>
  </si>
  <si>
    <t>8.3.1.2</t>
  </si>
  <si>
    <t>8.3.3.1</t>
  </si>
  <si>
    <t>11.11.2009г</t>
  </si>
  <si>
    <t xml:space="preserve">Среднесрочный  финансовый план  </t>
  </si>
  <si>
    <t xml:space="preserve">                                                                                      на 2010-2012 годы                                                         в тыс.руб.</t>
  </si>
  <si>
    <t>запланировано на год (Реш. МС от 28.10.2009 №31)</t>
  </si>
  <si>
    <t>ожидаемый результат</t>
  </si>
  <si>
    <t>план</t>
  </si>
  <si>
    <t>1.3.1. Безвозмездные поступления от других бюджетов бюджетной системы РФ</t>
  </si>
  <si>
    <t>Субвенции на выполнение передаваемых полномочий</t>
  </si>
  <si>
    <t>МУНИЦИПАЛЬНЫЙ СОВЕТ МО МО ОЗЕРО ДОЛГОЕ</t>
  </si>
  <si>
    <t>925</t>
  </si>
  <si>
    <t>ГЛАВА МЕСТНОЙ АДМИНИСТРАЦИИ</t>
  </si>
  <si>
    <t>2.1.1.</t>
  </si>
  <si>
    <t>5.1.1</t>
  </si>
  <si>
    <t>6.1.1</t>
  </si>
  <si>
    <t>8.1</t>
  </si>
  <si>
    <t>9.1</t>
  </si>
  <si>
    <t>9.1.1</t>
  </si>
  <si>
    <t>11</t>
  </si>
  <si>
    <t>11.1</t>
  </si>
  <si>
    <t>11.1.1</t>
  </si>
  <si>
    <t>4.1.1.</t>
  </si>
  <si>
    <t>7.1</t>
  </si>
  <si>
    <t>№.П.П.</t>
  </si>
  <si>
    <t>1.2.1.1.</t>
  </si>
  <si>
    <t>КОД ВИДА РАСХОДОВ</t>
  </si>
  <si>
    <t>ОБЩЕГОСУДАРСТВЕННЫЕ ВОПРОСЫ</t>
  </si>
  <si>
    <t>1.</t>
  </si>
  <si>
    <t>001  00 00</t>
  </si>
  <si>
    <t>Заработная плата</t>
  </si>
  <si>
    <t xml:space="preserve">Начисления на оплату труда </t>
  </si>
  <si>
    <t>2.</t>
  </si>
  <si>
    <t>Прочие выплаты</t>
  </si>
  <si>
    <t xml:space="preserve">Начисления  на оплату труда 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</si>
  <si>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</si>
  <si>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</si>
  <si>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</si>
  <si>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</si>
  <si>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содержание имуществом</t>
  </si>
  <si>
    <t>Прочие услуги</t>
  </si>
  <si>
    <t xml:space="preserve"> 1 09 00000 00 0000 000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</si>
  <si>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</si>
  <si>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</si>
  <si>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</si>
  <si>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114 02030 03 0000 410</t>
  </si>
  <si>
    <t>114 02030 03 0000 440</t>
  </si>
  <si>
    <t xml:space="preserve"> 1 11 00000 00 0000 000</t>
  </si>
  <si>
    <t>ДОХОДЫ ОТ ИСПОЛЬЗОВАНИЯ ИМУЩЕСТВА,НАХОДЯЩЕГОСЯ В ГОСУДАРСТВЕННОЙ И МУНИЦИПАЛЬНОЙ СОБСТВЕННОСТИ</t>
  </si>
  <si>
    <t xml:space="preserve"> 1 11 05000 00 0000 120</t>
  </si>
  <si>
    <t>Доходы от сдачи в аренду имущества,находящегося в государственной и муниципальной собственности</t>
  </si>
  <si>
    <t>111 05033 03 0000 120</t>
  </si>
  <si>
    <t xml:space="preserve"> 1 11 07000 00 0000 120</t>
  </si>
  <si>
    <t>Платежи от государственных и муниципальных унитарных предприятий</t>
  </si>
  <si>
    <t xml:space="preserve"> 1 11 07010 00 0000 120</t>
  </si>
  <si>
    <t>Доходы от перечисления части прибыли государственных и муниципальных унитарных предприятий,остающейся после уплаты налогов и обязательных платежей</t>
  </si>
  <si>
    <t xml:space="preserve"> 1 11 07013 03 0000 120</t>
  </si>
  <si>
    <t>Функционирование высшего должностного лица субъекта Российской Федерации и муниципального образования</t>
  </si>
  <si>
    <t>ВЫПОЛНЕНИЕ ОФОРМЛЕНИЯ К ПРАЗДНИЧНЫМ МЕРОПРИЯТИЯМ НА ТЕРРИТОРИИ МУНИЦИПАЛЬНОГО ОБРАЗОВАНИЯ</t>
  </si>
  <si>
    <t>VIII</t>
  </si>
  <si>
    <t>2.2.1</t>
  </si>
  <si>
    <t>4.3.1</t>
  </si>
  <si>
    <t>6.1.1.1</t>
  </si>
  <si>
    <t>6.1.2.1</t>
  </si>
  <si>
    <t>6.1.3</t>
  </si>
  <si>
    <t>Проведение выборов в представительные органы муниципального образования</t>
  </si>
  <si>
    <t>020 01 01</t>
  </si>
  <si>
    <t>795 04 00</t>
  </si>
  <si>
    <t>6.1.3.1</t>
  </si>
  <si>
    <t>6.3</t>
  </si>
  <si>
    <t>6.3.1</t>
  </si>
  <si>
    <t>6.4.2.1</t>
  </si>
  <si>
    <t>ВЫПОЛНЕНИЕ ДРУГИХ ОБЯЗАТЕЛЬСТВ ГОСУДАРСТВА</t>
  </si>
  <si>
    <t>1 00 00000 00 0000 000</t>
  </si>
  <si>
    <t xml:space="preserve">000 </t>
  </si>
  <si>
    <t>000</t>
  </si>
  <si>
    <t>182</t>
  </si>
  <si>
    <t xml:space="preserve"> 1 05 01010 01 0000 110</t>
  </si>
  <si>
    <t xml:space="preserve"> 1 06 00000 00 0000 000</t>
  </si>
  <si>
    <t>плановый период</t>
  </si>
  <si>
    <t>прогноз</t>
  </si>
  <si>
    <t>запланировано на год</t>
  </si>
  <si>
    <t>5.1. Остаток задолженности по выданным муниципальным гарантиям</t>
  </si>
  <si>
    <t>6. Справочно:</t>
  </si>
  <si>
    <t>6.1. Отношение объема муниципального долга к объему доходов местного бюджета без учета финансовой помощи из бюджета Санкт-Петербурга</t>
  </si>
  <si>
    <t>6.2. Отношение расходов на обслуживание муниципального долга к расходам местного бюджета</t>
  </si>
  <si>
    <t>2.7. Здравоохранение и спорт</t>
  </si>
  <si>
    <t>2.8. Социальная политика</t>
  </si>
  <si>
    <t>6.3. Отношение дефицита местного бюджета к объему доходов без учета финансовой помощи из бюджета Санкт-Петербурга</t>
  </si>
  <si>
    <t>2.1.2. Обслуживание муниципального долга *</t>
  </si>
  <si>
    <t>* Муниципальный долг отсутствует</t>
  </si>
  <si>
    <t>РАСХОДЫ ИЗ СРЕДСТВ ЦЕЛЕВОЙ СУБВЕНЦИИ БЮДЖЕТУ МУНИЦИПАЛЬНОГО ОБРАЗОВАНИЯ ОЗЕРО ДОЛГОЕ НА "МУНИЦИПАЛЬНЫЕ ЦЕЛЕВЫЕ ПРОГРАММЫ ПО БЛАГОУСТРОЙСТВУ, ОРГАНИЗАЦИЮ ДОПОЛНИТЕЛЬНЫХ ПАРКОВОЧНЫХ МЕСТ. УСТАНОВКУ И РЕМОНТ ОГРАЖДЕНИЙ ГАЗОНОВ, , СОЗДАНИЕ ЗОН ОТДЫХА, ОФОРМЛЕ</t>
  </si>
  <si>
    <t xml:space="preserve">Сводная бюджетная роспись МА МО МО Озеро Долгое </t>
  </si>
  <si>
    <t>3.1.2.1.2</t>
  </si>
  <si>
    <t>3.1.2.1.4</t>
  </si>
  <si>
    <t>3.1.2.2</t>
  </si>
  <si>
    <t>3.1.2.2.1</t>
  </si>
  <si>
    <t>3.1.2.2.2</t>
  </si>
  <si>
    <t>431 00 01</t>
  </si>
  <si>
    <t>1.1.1</t>
  </si>
  <si>
    <t>1.1.1.1</t>
  </si>
  <si>
    <t>1.1.1.1.1</t>
  </si>
  <si>
    <t>а</t>
  </si>
  <si>
    <t>б</t>
  </si>
  <si>
    <t>2.1.1</t>
  </si>
  <si>
    <t>2.1.1.1</t>
  </si>
  <si>
    <t>2.1.2.1</t>
  </si>
  <si>
    <t>2.1.2.1.1</t>
  </si>
  <si>
    <t>в</t>
  </si>
  <si>
    <t>г</t>
  </si>
  <si>
    <t>д</t>
  </si>
  <si>
    <t>е</t>
  </si>
  <si>
    <t>3.1.1</t>
  </si>
  <si>
    <t>111 05030 00 0000 120</t>
  </si>
  <si>
    <t>2.2</t>
  </si>
  <si>
    <t>1 09 04040 01 0000 110</t>
  </si>
  <si>
    <t>6.1.</t>
  </si>
  <si>
    <t>6.1.2</t>
  </si>
  <si>
    <t xml:space="preserve"> 1 05 01020 01 0000 110</t>
  </si>
  <si>
    <t xml:space="preserve"> 1 16 18000 00 0000 140</t>
  </si>
  <si>
    <t>Денежные взыскания (штрафы) за нарушение бюджетного законодательства РФ</t>
  </si>
  <si>
    <t xml:space="preserve"> 1 16 18030 03 0000 140</t>
  </si>
  <si>
    <t xml:space="preserve"> 1 16 21000 00 0000 140</t>
  </si>
  <si>
    <t>Денежные взыскания (штрафы) и иные суммы, взыскиваемые с лиц виновных  в совершении преступлений, и в возмещение ущерба имуществу</t>
  </si>
  <si>
    <t xml:space="preserve"> 1 16 90000 00 0000 140</t>
  </si>
  <si>
    <t>Увеличение остатков средств бюджетов</t>
  </si>
  <si>
    <t>6.2.</t>
  </si>
  <si>
    <t xml:space="preserve"> 1 14 04000 00 0000 420</t>
  </si>
  <si>
    <t>Доходы от продажи нематериальных активов</t>
  </si>
  <si>
    <t>114 04030 03 0000 420</t>
  </si>
  <si>
    <t>в тыс.руб.</t>
  </si>
  <si>
    <t xml:space="preserve">НАИМЕНОВАНИЕ   </t>
  </si>
  <si>
    <t>092 01 00</t>
  </si>
  <si>
    <t>431 01 00</t>
  </si>
  <si>
    <t>431 02 00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</si>
  <si>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</si>
  <si>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</si>
  <si>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</si>
  <si>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>НАЦИОНАЛЬНАЯ БЕЗОПАСНОСТЬ И ПРАВООХРАНИТЕЛЬНАЯ ДЕЯТЕЛЬНОСТЬ</t>
  </si>
  <si>
    <t>3.</t>
  </si>
  <si>
    <t>ЖИЛИЩНО-КОММУНАЛЬНОЕ ХОЗЯЙСТВО</t>
  </si>
  <si>
    <t>КОД ЦЕЛЕВОЙ СТАТЬИ</t>
  </si>
  <si>
    <t>КОД ЭКОНОМИЧЕСКОЙ СТАТЬИ</t>
  </si>
  <si>
    <t>КОД РАЗДЕЛА  И ПОДРАЗДЕЛА</t>
  </si>
  <si>
    <t>1.2</t>
  </si>
  <si>
    <t>001 00 00</t>
  </si>
  <si>
    <t>3.1</t>
  </si>
  <si>
    <t>ОБРАЗОВАНИЕ</t>
  </si>
  <si>
    <t>СОЦИАЛЬНАЯ ПОЛИТИКА</t>
  </si>
  <si>
    <t>027</t>
  </si>
  <si>
    <t>447</t>
  </si>
  <si>
    <t>РАСХОДЫ</t>
  </si>
  <si>
    <t>200</t>
  </si>
  <si>
    <t>260</t>
  </si>
  <si>
    <t>ПОСТУПЛЕНИЕ НЕФИНАНСОВЫХ АКТИВОВ</t>
  </si>
  <si>
    <t>210</t>
  </si>
  <si>
    <t>1.1</t>
  </si>
  <si>
    <t>1.1.1.</t>
  </si>
  <si>
    <t>1.1.2.</t>
  </si>
  <si>
    <t>412</t>
  </si>
  <si>
    <t>502</t>
  </si>
  <si>
    <t>707</t>
  </si>
  <si>
    <t>211</t>
  </si>
  <si>
    <t>213</t>
  </si>
  <si>
    <t>104</t>
  </si>
  <si>
    <t>103</t>
  </si>
  <si>
    <t>042</t>
  </si>
  <si>
    <t>ОПЛАТА ТРУДА И НАЧИСЛЕНИЯ НА ОПЛАТУ ТРУДА</t>
  </si>
  <si>
    <t>300</t>
  </si>
  <si>
    <t>СОЦИАЛЬНОЕ ОБЕСПЕЧЕНИЕ</t>
  </si>
  <si>
    <t>261</t>
  </si>
  <si>
    <t>ПРИОБРЕТЕНИЕ УСЛУГ</t>
  </si>
  <si>
    <t>310</t>
  </si>
  <si>
    <t>340</t>
  </si>
  <si>
    <t>113</t>
  </si>
  <si>
    <t>290</t>
  </si>
  <si>
    <t>309</t>
  </si>
  <si>
    <t>Источники доходов</t>
  </si>
  <si>
    <t>Код</t>
  </si>
  <si>
    <t>Сумма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</si>
  <si>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</si>
  <si>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</si>
  <si>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</si>
  <si>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 xml:space="preserve">Налог с имущества, переходящего в порядке наследования или дарения </t>
  </si>
  <si>
    <t>ШТРАФЫ, САНКЦИИ, ВОЗМЕЩЕНИЕ УЩЕРБА</t>
  </si>
  <si>
    <t>Денежные взыскания (штрафы)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</si>
  <si>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102</t>
  </si>
  <si>
    <t>Прочие  поступления от денежных взысканий (штрафов) и иных сумм в возмещение ущерба</t>
  </si>
  <si>
    <t>БЕЗВОЗМЕЗДНЫЕ  ПОСТУПЛЕНИЯ</t>
  </si>
  <si>
    <t>2.1</t>
  </si>
  <si>
    <t>2.1.2.</t>
  </si>
  <si>
    <t>3.1.2</t>
  </si>
  <si>
    <t>3.1.2.1</t>
  </si>
  <si>
    <t>3.1.2.1.1</t>
  </si>
  <si>
    <t>КОММУНАЛЬНОЕ ХОЗЯЙСТВО</t>
  </si>
  <si>
    <t>755</t>
  </si>
  <si>
    <t>262</t>
  </si>
  <si>
    <t>1000</t>
  </si>
  <si>
    <t>БОРЬБА С БЕЗПРИЗОРНОСТЬЮ,ОПЕКА И ПОПЕЧИТЕЛЬСТВО</t>
  </si>
  <si>
    <t>ИТОГО РАСХОДОВ</t>
  </si>
  <si>
    <t>5</t>
  </si>
  <si>
    <t>6</t>
  </si>
  <si>
    <t>7</t>
  </si>
  <si>
    <t>ПРОЧИЕ РАСХОДЫ</t>
  </si>
  <si>
    <t>Доходы от реализации имущества,находящегося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</si>
  <si>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</t>
  </si>
  <si>
    <t>Денежные взыскания (штрафы) за нарушение бюджетного законодательства РФ (в части бюджетов внутригородских муниципальных образований городов федерального значения Москвы и Санкт-Петербурга)</t>
  </si>
  <si>
    <t xml:space="preserve"> 1 16 21030 03 0000 140</t>
  </si>
  <si>
    <t xml:space="preserve"> 1 16 23000 00 0000 140</t>
  </si>
  <si>
    <t>Доходы от возмещения ущерба при возникновении страховых случаев</t>
  </si>
  <si>
    <t xml:space="preserve"> 1 16 23030 03 0000 140</t>
  </si>
  <si>
    <t>Доходы от возмещения ущерба при возникновении страховых случаев,когда выгодоприобретателями по договорам страхования выступают получатели средств  бюджетов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</si>
  <si>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</si>
  <si>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благоустройства,предусмотренные Законом Санкт-Петербурга "Об административных правонарушениях в сфере благоустройства в Санкт-Петербурге"</t>
  </si>
  <si>
    <t xml:space="preserve"> 1 16 90030 03 0200 140 </t>
  </si>
  <si>
    <t>Отношение доходов</t>
  </si>
  <si>
    <t>Отношение расходов</t>
  </si>
  <si>
    <t>Отношение дефицита</t>
  </si>
  <si>
    <t>Прочие работы,услуги</t>
  </si>
  <si>
    <t>Главный бухгалтер МА МО МО Озеро Долгое</t>
  </si>
  <si>
    <t>Начальник планово-бюджетного отдела</t>
  </si>
  <si>
    <t>Шакирова О.В.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</si>
  <si>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</si>
  <si>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</si>
  <si>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1 16 90030 03 0000 140</t>
  </si>
  <si>
    <t>Прочие  поступления от денежных взысканий (штрафов) и иных сумм в возмещение ущерба, зачисляемые  в  бюджеты внутригородских муниципальных образований городов федерального значения Москвы и Санкт-Петербурга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</si>
  <si>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материальных запасов по указанному имуществу</t>
  </si>
  <si>
    <t>Денежные взыскания (штрафы) и иные суммы, взыскиваемые с лиц, виновных  в совершении преступлений, и в возмещение ущерба имуществу, зачисляемые в  бюджеты внутригородских муниципальных образований городов федерального значения Москвы и Санкт-Петербурга</t>
  </si>
  <si>
    <t>БЕЗВОЗМЕЗДНЫЕ ПОСТУПЛЕНИЯ ОТ ДРУГИХ БЮДЖЕТОВ БЮДЖЕТНОЙ СИСТЕМЫ РФ</t>
  </si>
  <si>
    <t>Субвенции бюджетам субъектов Российской Федерации и муниципальных образований</t>
  </si>
  <si>
    <t>Молодежная политика и оздоровление детей</t>
  </si>
  <si>
    <t>0700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</si>
  <si>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</si>
  <si>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</si>
  <si>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</si>
  <si>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0800</t>
  </si>
  <si>
    <t>0801</t>
  </si>
  <si>
    <t>Доходы от сдачи в аренду имущества,находящегося в оперативном управлении органов управления внутригородских муниципальных образований городов федерального значения Москвы и Санкт-Петербурга и созданных ими учреждений и в хозяйственном ведении муниципальных унитарных предприятий</t>
  </si>
  <si>
    <t xml:space="preserve">Доходы от перечисления части прибыли ,остающейся после уплаты налогов и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 </t>
  </si>
  <si>
    <t xml:space="preserve">Прочие доходы 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 </t>
  </si>
  <si>
    <t>113 03030 03 0100 130</t>
  </si>
  <si>
    <t>Средства,составляющие восстановительную стоимость зеленых насаждений внутриквартального озеленения и зачисляемые в бюджеты внутригородских муниципальных образований Санкт-Петербурга в соответствии с законодательством Санкт-Петербурга</t>
  </si>
  <si>
    <t>9</t>
  </si>
  <si>
    <t>10</t>
  </si>
  <si>
    <t xml:space="preserve">НАЛОГОВЫЕ И НЕНАЛОГОВЫЕ ДОХОДЫ </t>
  </si>
  <si>
    <t>1.1.2</t>
  </si>
  <si>
    <t>УБОРКА ТЕРРИТОРИЙ, ВОДНЫХ АКВАТОРИЙ, ТУПИКОВ И ПРОЕЗДОВ</t>
  </si>
  <si>
    <t>600 02 03</t>
  </si>
  <si>
    <t>ИТОГО</t>
  </si>
  <si>
    <t>Источники финансирования дефицита бюджета</t>
  </si>
  <si>
    <t>0500</t>
  </si>
  <si>
    <t>Благоустройство</t>
  </si>
  <si>
    <t>0503</t>
  </si>
  <si>
    <t>600 01 00</t>
  </si>
  <si>
    <t>ТЕКУЩИЙ РЕМОНТ ПРИДОМОВЫХ ТЕРРИТОРИЙ И ТЕРРИТОРИЙ ДВОРОВ,ВКЛЮЧАЯ ПРОЕЗДЫ И ВЪЕЗДЫ,ПЕШЕХОДНЫЕ ДОРОЖКИ</t>
  </si>
  <si>
    <t>600 01 01</t>
  </si>
  <si>
    <t>600 01 02</t>
  </si>
  <si>
    <t>600 01 03</t>
  </si>
  <si>
    <t>УСТАНОВКА И СОДЕРЖАНИЕ МАЛЫХ АРХИТЕКТУРНЫХ ФОРМ, УЛИЧНОЙ МЕБЕЛИ И ХОЗЯЙСТВЕННОГО-БЫТОВОГО ОБОРУДОВАНИЯ</t>
  </si>
  <si>
    <t>600 01 04</t>
  </si>
  <si>
    <t>600 02 00</t>
  </si>
  <si>
    <t>0309</t>
  </si>
  <si>
    <t>795 01 00</t>
  </si>
  <si>
    <t>Другие общегосударственные вопросы</t>
  </si>
  <si>
    <t>0114</t>
  </si>
  <si>
    <t>Субсидии</t>
  </si>
  <si>
    <t>Итого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</si>
  <si>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 НА ТЕРРИТОРИИ МУНИЦИПАЛЬНОГО ОБРАЗОВАНИЯ</t>
  </si>
  <si>
    <t>Выполнение функций органами местного самоуправления</t>
  </si>
  <si>
    <t>к Решению Муниципального совета</t>
  </si>
  <si>
    <t>511 00 01</t>
  </si>
  <si>
    <t>511 00 02</t>
  </si>
  <si>
    <t>3.1.1.1.1</t>
  </si>
  <si>
    <t>ДРУГИЕ ОБЩЕГОСУДАРСТВЕННЫЕ ВОПРОСЫ</t>
  </si>
  <si>
    <t>4.1.1</t>
  </si>
  <si>
    <t>4.1.1.1</t>
  </si>
  <si>
    <t>БЕЗВОЗМЕЗДНОЕ И БЕЗВОЗВРАТНОЕ ПЕРЕЧИСЛЕНИЕ ОРГАНИЗАЦИЯМ</t>
  </si>
  <si>
    <t>БЕЗВОЗМЕЗДНОЕ И БЕЗВОЗВРАТНОЕ ПЕРЕЧИСЛЕНИЕ ОРГАНИЗАЦИЯМ, ЗА ИСКЛЮЧЕНИЕМ ГОСУДАРСТВЕННЫХ И МУНИЦИПАЛЬНЫХ ОРГАНИЗАЦИЙ</t>
  </si>
  <si>
    <t>115</t>
  </si>
  <si>
    <t>242</t>
  </si>
  <si>
    <t>240</t>
  </si>
  <si>
    <t>1.4</t>
  </si>
  <si>
    <t>КОД ГРБС</t>
  </si>
  <si>
    <t>1кв.</t>
  </si>
  <si>
    <t>2кв.</t>
  </si>
  <si>
    <t>3кв.</t>
  </si>
  <si>
    <t>4кв.</t>
  </si>
  <si>
    <t>100</t>
  </si>
  <si>
    <t>212</t>
  </si>
  <si>
    <t>220</t>
  </si>
  <si>
    <t>221</t>
  </si>
  <si>
    <t>222</t>
  </si>
  <si>
    <t>223</t>
  </si>
  <si>
    <t>224</t>
  </si>
  <si>
    <t>0102</t>
  </si>
  <si>
    <t>0100</t>
  </si>
  <si>
    <t>МЕСТНАЯ АДМИНИСТРАЦИЯ МО МО ОЗЕРО ДОЛГОЕ</t>
  </si>
  <si>
    <t>ГЛАВА МУНИЦИПАЛЬНОГО ОБРАЗОВАНИЯ</t>
  </si>
  <si>
    <t>002  01 00</t>
  </si>
  <si>
    <t>092 04 00</t>
  </si>
  <si>
    <t>599</t>
  </si>
  <si>
    <t>ОБОРУДОВАНИЕ КОНТЕЙНЕРНЫХ ПЛОЩАДОК НА ТЕРРИТОРИЯХ ДВОРОВ</t>
  </si>
  <si>
    <t>600 02 01</t>
  </si>
  <si>
    <t>ЛИКВИДАЦИЯ НЕСАНКЦИОНИРОВАННЫХ СВАЛОК БЫТОВЫХ ОТХОДОВ И МУСОРА</t>
  </si>
  <si>
    <t>VII</t>
  </si>
  <si>
    <t>902</t>
  </si>
  <si>
    <t>512 00 00</t>
  </si>
  <si>
    <t>0300</t>
  </si>
  <si>
    <t>092 05 00</t>
  </si>
  <si>
    <t>ЗАДОЛЖЕННОСТЬ И ПЕРЕРАСЧЕТЫ ПО ОТМЕНЕННЫМ НАЛОГАМ,СБОРАМ И ИНЫМ ПЛАТЕЖАМ</t>
  </si>
  <si>
    <t>3</t>
  </si>
  <si>
    <t>5.2.1</t>
  </si>
  <si>
    <t>0103</t>
  </si>
  <si>
    <t>002  04 00</t>
  </si>
  <si>
    <t>0104</t>
  </si>
  <si>
    <t>002  05 00</t>
  </si>
  <si>
    <t>ДЕПУТАТЫ ПРЕДСТАВИТЕЛЬНОГО ОРГАНА МУНИЦИПАЛЬНОГО ОБРАЗОВАНИЯ</t>
  </si>
  <si>
    <t>НАЛОГОВЫЕ ДОХОДЫ</t>
  </si>
  <si>
    <t>НЕНАЛОГОВЫЕ ДОХОДЫ</t>
  </si>
  <si>
    <t>Пессим прогноз на 2009 г.</t>
  </si>
  <si>
    <t>Оптим прогноз на 2009 г.</t>
  </si>
  <si>
    <t>% оцен. испол к плану 2008</t>
  </si>
  <si>
    <t>% прироста к 2008 г</t>
  </si>
  <si>
    <t>КБК</t>
  </si>
  <si>
    <t>Уменьшение остатков средств бюджетов</t>
  </si>
  <si>
    <t xml:space="preserve"> 1 05 02000 02 0000 110</t>
  </si>
  <si>
    <t>1 06 01010 03 0000 110</t>
  </si>
  <si>
    <t>2.1.2</t>
  </si>
  <si>
    <t>13</t>
  </si>
  <si>
    <t>14</t>
  </si>
  <si>
    <t>Доплаты к пенсиям государственных служащих субъектов Российской Федерации и муниципальных служащих</t>
  </si>
  <si>
    <t>13.1</t>
  </si>
  <si>
    <t>13.1.1</t>
  </si>
  <si>
    <t>14.1</t>
  </si>
  <si>
    <t>14.1.1</t>
  </si>
  <si>
    <t>0107</t>
  </si>
  <si>
    <t>МЕСТНАЯ АДМИНИСТРАЦИЯ                                   МО МО ОЗЕРО ДОЛГОЕ</t>
  </si>
  <si>
    <t>МУНИЦИПАЛЬНЫЙ СОВЕТ                                     МО МО ОЗЕРО ДОЛГОЕ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</si>
  <si>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</si>
  <si>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 xml:space="preserve">Субвенции бюджетам  муниципальных образований на содержание ребенка в семье опекуна и приемной семье ,а также  вознаграждение, причитающееся приемному родителю </t>
  </si>
  <si>
    <t>1.1.</t>
  </si>
  <si>
    <t>1.1.2.1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</si>
  <si>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</si>
  <si>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Субвенции местным бюджетам на выполнение передаваемых полномочий субъектов Росийской Федерации</t>
  </si>
  <si>
    <t xml:space="preserve"> ВОЗНАГРАЖДЕНИЕ, ПРИЧИТАЮЩЕЕСЯ ПРИЕМНОМУ РОДИТЕЛЮ</t>
  </si>
  <si>
    <t>092 02 00</t>
  </si>
  <si>
    <t>002  04 01</t>
  </si>
  <si>
    <t>092 00 04</t>
  </si>
  <si>
    <t>РАСХОДЫ НА ПРОВЕДЕНИЕ ПУБЛИЧНЫХ СЛУШАНИЙ И СОБРАНИЙ ГРАЖДАН</t>
  </si>
  <si>
    <t>1.3. Безвозмездные и безвозвратные перечисления</t>
  </si>
  <si>
    <t>1.3.1. Межбюджетные трансферты от бюджетов других уровней</t>
  </si>
  <si>
    <t>(без учета субвенций из бюджетов других уровней)</t>
  </si>
  <si>
    <t>1.4. Доходы от предпринимательской и иной приносящей доход деятельности</t>
  </si>
  <si>
    <t>2. Расходы, всего</t>
  </si>
  <si>
    <t>2.1. Общегосударственные вопросы</t>
  </si>
  <si>
    <t>2.1.1. Содержание органов местного самоуправления</t>
  </si>
  <si>
    <t>2.1.3. Резервные фонды</t>
  </si>
  <si>
    <t>2.2. Национальная безопасность и правоохранительная деятельность</t>
  </si>
  <si>
    <t>2.3. Жилищно-коммунальное хозяйство</t>
  </si>
  <si>
    <t>2.4. Охрана окружающей среды</t>
  </si>
  <si>
    <t>2.5. Образование</t>
  </si>
  <si>
    <t>2.6. Культура, кинематография и средства массовой информации</t>
  </si>
  <si>
    <t>2а. Из общего объема расходов:</t>
  </si>
  <si>
    <t>2а.1. Расходы текущего характера</t>
  </si>
  <si>
    <t>2а.2. Расходы капитального характера</t>
  </si>
  <si>
    <t xml:space="preserve">3. Дефицит бюджета (–); Профицит бюджета (+) </t>
  </si>
  <si>
    <t>4. Источники финансирования дефицита бюджета</t>
  </si>
  <si>
    <t>4.1. Изменение остатков средств бюджета на счетах в банках (уменьшение (+), увеличение (–))</t>
  </si>
  <si>
    <t>4.2. Бюджетные кредиты</t>
  </si>
  <si>
    <t>5. Муниципальный долг</t>
  </si>
  <si>
    <t>968</t>
  </si>
  <si>
    <t>исполнено</t>
  </si>
  <si>
    <t>Показатели</t>
  </si>
  <si>
    <t>Отчетный финансовый год</t>
  </si>
  <si>
    <t>Текущий финансовый  год</t>
  </si>
  <si>
    <t>Очередной финансовый год</t>
  </si>
  <si>
    <t xml:space="preserve"> 1 16 00000 00 0000 000</t>
  </si>
  <si>
    <t xml:space="preserve"> 1 16 06000 01 0000 140</t>
  </si>
  <si>
    <t xml:space="preserve"> 2 00 00000 00 0000 000</t>
  </si>
  <si>
    <t>2 02 00000 00 0000 000</t>
  </si>
  <si>
    <t>(код источников доходов)</t>
  </si>
  <si>
    <t xml:space="preserve"> 1 06 01000 00 0000 110</t>
  </si>
  <si>
    <t>1.7</t>
  </si>
  <si>
    <t>1.7.1</t>
  </si>
  <si>
    <t>I</t>
  </si>
  <si>
    <t>II</t>
  </si>
  <si>
    <t>III</t>
  </si>
  <si>
    <t>IV</t>
  </si>
  <si>
    <t>V</t>
  </si>
  <si>
    <t>VI</t>
  </si>
  <si>
    <t>1.3</t>
  </si>
  <si>
    <t>4</t>
  </si>
  <si>
    <t>4.1</t>
  </si>
  <si>
    <t>4.2</t>
  </si>
  <si>
    <t>4.2.1</t>
  </si>
  <si>
    <t>4.2.1.</t>
  </si>
  <si>
    <t>№ п.п.</t>
  </si>
  <si>
    <t>Доходы от реализации имущества,находящегося в собственности внутригородских муниципальных образований городов федерального значения Москвы и Санкт-Петербурга ( за исключением имущества автономных учреждений,а также имущества государственных и муниципальных унитарных предприятий,в том числе казенных),в части реализации основных средств по указанному имуществу</t>
  </si>
  <si>
    <t>Доходы от сдачи в аренду имущества,находящегося в оперативном управлении органов государственной власти,органов местного самоуправления,государственных внебюджетных фондов и созданных ими учреждений и в хозяйственном ведении федеральных государственных унитарных предприятий и  муниципальных унитарных предприятий</t>
  </si>
  <si>
    <t>Культура</t>
  </si>
  <si>
    <t>Периодическая печать и издательства</t>
  </si>
  <si>
    <t>Пенсионное обеспечение</t>
  </si>
  <si>
    <t>490 00 00</t>
  </si>
  <si>
    <t>ПЕНСИИ</t>
  </si>
  <si>
    <t>457 03 00</t>
  </si>
  <si>
    <t>СОЗДАНИЕ УСЛОВИЙ ДЛЯ РАЗВИТИЯ НА ТЕРРИТОРИИ МУНИЦИПАЛЬНОГО ОБРАЗОВАНИЯ  МАССОВОЙ ФИЗИЧЕСКОЙ КУЛЬТУРЫ И СПОРТА</t>
  </si>
  <si>
    <t>Охрана семьи и детства</t>
  </si>
  <si>
    <t>Другие виды прочих доходов от оказания платных услуг получателями средств бюджетов внутригородских муниципальных образований Санкт-Петербурга  и компенсации затрат бюджетов внутригородских муниципальных образований Санкт-Петербурга</t>
  </si>
  <si>
    <t>113 03030 03 0200 130</t>
  </si>
  <si>
    <t>А</t>
  </si>
  <si>
    <t>1.4.1.1</t>
  </si>
  <si>
    <t>1.5</t>
  </si>
  <si>
    <t>1.5.1</t>
  </si>
  <si>
    <t>1.5.1.1</t>
  </si>
  <si>
    <t>1.6</t>
  </si>
  <si>
    <t>1.6.1</t>
  </si>
  <si>
    <t>600 03 01</t>
  </si>
  <si>
    <t>ОЗЕЛЕНЕНИЕ  ТЕРРИТОРИЙ МУНИЦИПАЛЬНОГО ОБРАЗОВАНИЯ</t>
  </si>
  <si>
    <t>600 03 00</t>
  </si>
  <si>
    <t>600 03 02</t>
  </si>
  <si>
    <t>600 04 00</t>
  </si>
  <si>
    <t>600 04 01</t>
  </si>
  <si>
    <t>Штрафы за нарушение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</si>
  <si>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3.1.1.1</t>
  </si>
  <si>
    <t>070  00 00</t>
  </si>
  <si>
    <t>5.</t>
  </si>
  <si>
    <t>5.1</t>
  </si>
  <si>
    <t>6.1</t>
  </si>
  <si>
    <t>ФУНКЦИОНИРОВАНИЕ   ЗАКОНОДАТЕЛЬНЫХ ОРГАНОВ ГОСУДАРСТВЕННОЙ ВЛАСТИ И МЕСТНОГО САМОУПРАВЛЕНИЯ</t>
  </si>
  <si>
    <t>005</t>
  </si>
  <si>
    <t>184</t>
  </si>
  <si>
    <t>219 00 00</t>
  </si>
  <si>
    <t>1</t>
  </si>
  <si>
    <t>1.2.1</t>
  </si>
  <si>
    <t>1.2.1.1</t>
  </si>
  <si>
    <t>600 04 02</t>
  </si>
  <si>
    <t>ОРГАНИЗАЦИЯ ПАРКОВОК И АВТОСТОЯНОК НА ТЕРРИТОРИИ МУНИЦИПАЛЬНОГО ОБРАЗОВАНИЯ</t>
  </si>
  <si>
    <t>600 04 04</t>
  </si>
  <si>
    <t>ОХРАНА ОКРУЖАЮЩЕЙ СРЕДЫ</t>
  </si>
  <si>
    <t>0600</t>
  </si>
  <si>
    <t>0605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</si>
  <si>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</si>
  <si>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</si>
  <si>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</si>
  <si>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Увеличение прочих  остатков средств бюджетов</t>
  </si>
  <si>
    <t>Увеличение прочих остатков денежных средств бюджетов</t>
  </si>
  <si>
    <t>351  90 02</t>
  </si>
  <si>
    <t>351 90 02</t>
  </si>
  <si>
    <t>ФУНКЦИОНИРОВАНИЕ   ВЫСШЕГО ДОЛЖНОСТНОГО ЛИЦА ОРГАНА  МЕСТНОГО САМОУПРАВЛЕНИЯ</t>
  </si>
  <si>
    <t>010</t>
  </si>
  <si>
    <t>4.2.</t>
  </si>
  <si>
    <t>4.2.1.1</t>
  </si>
  <si>
    <t>4.2.1.1.1</t>
  </si>
  <si>
    <t>РАСХОДЫ ПО РАЗМЕЩЕНИЮ МУНИЦИПАЛЬНОГО ЗАКАЗА</t>
  </si>
  <si>
    <t>4.3.1.1</t>
  </si>
  <si>
    <t>4.3.1.1.1</t>
  </si>
  <si>
    <t>Уменьшение прочих  остатков средств бюджетов</t>
  </si>
  <si>
    <t>Уменьшение прочих остатков денежных средств бюджетов</t>
  </si>
  <si>
    <t>Выполнение отдельных государственных полномочий за счет субвенций из фонда компенсаций Санкт-Петербурга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</si>
  <si>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</si>
  <si>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ИСТОЧНИКИ ВНУТРЕННЕГО ФИНАНСИРОВАНИЯ ДЕФИЦИТОВ БЮДЖЕТОВ</t>
  </si>
  <si>
    <t xml:space="preserve">Налог на имущество физических лиц, взимаемый по ставкам,применяемым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 </t>
  </si>
  <si>
    <t>ПРЕДУПРЕЖДЕНИЕ И ЛИКВИДАЦИЯ ПОСЛЕДСТВИЙ ЧС  И СТИХИЙНЫХ БЕДСТВИЙ,ГРАЖДАНСКАЯ ОБОРОНА</t>
  </si>
  <si>
    <t>5.2</t>
  </si>
  <si>
    <t>6.2</t>
  </si>
  <si>
    <t>1.1.1.1.</t>
  </si>
  <si>
    <t>8</t>
  </si>
  <si>
    <t>1 09 04000 00 0000 110</t>
  </si>
  <si>
    <t>Налоги на имущество</t>
  </si>
  <si>
    <t>4.3</t>
  </si>
  <si>
    <t>4.3.1.</t>
  </si>
  <si>
    <t>Оценка поступления доходов в 2008 году и прогноз на 2009 год</t>
  </si>
  <si>
    <t>план 2008</t>
  </si>
  <si>
    <t>Оценочное исполнение</t>
  </si>
  <si>
    <t>3 кв.</t>
  </si>
  <si>
    <t>4 кв.</t>
  </si>
  <si>
    <t>225</t>
  </si>
  <si>
    <t>226</t>
  </si>
  <si>
    <t>500</t>
  </si>
  <si>
    <t>216</t>
  </si>
  <si>
    <t>1004</t>
  </si>
  <si>
    <t>Выплата ежемесячного пособия на детей ,находящихся под опекой</t>
  </si>
  <si>
    <t>2</t>
  </si>
  <si>
    <t>ВСЕГО</t>
  </si>
  <si>
    <t>Наименование</t>
  </si>
  <si>
    <t>1 кв.</t>
  </si>
  <si>
    <t>2 кв.</t>
  </si>
  <si>
    <t>социальная политика</t>
  </si>
  <si>
    <t>источники финансирования</t>
  </si>
  <si>
    <t>субвенции</t>
  </si>
  <si>
    <t>Доходы, в т.ч.</t>
  </si>
  <si>
    <t>благоустройство</t>
  </si>
  <si>
    <t>Справочно: в % от общего объема</t>
  </si>
  <si>
    <t>Справочно: в % от объема без субвенций</t>
  </si>
  <si>
    <t>092 00 01</t>
  </si>
  <si>
    <t>092 00 03</t>
  </si>
  <si>
    <t>1. Доходы, всего</t>
  </si>
  <si>
    <t>в том числе:</t>
  </si>
  <si>
    <t>1.1 .Налоговые доходы</t>
  </si>
  <si>
    <t>1.2. Неналоговые доходы</t>
  </si>
  <si>
    <t xml:space="preserve">Приложение 1 </t>
  </si>
  <si>
    <t xml:space="preserve">Среднесрочный (перспективный) финансовый план  </t>
  </si>
  <si>
    <t>на 2008-2010 годы</t>
  </si>
  <si>
    <t>от</t>
  </si>
  <si>
    <t>№</t>
  </si>
  <si>
    <t xml:space="preserve">к Распоряжению Главы МА МО МО Озеро Долгое             </t>
  </si>
  <si>
    <t>Муниципального образования Муниципальный округ Озеро Долгое</t>
  </si>
  <si>
    <t>собственные</t>
  </si>
  <si>
    <t>год</t>
  </si>
  <si>
    <t>Изменение остатков средств на счетах по учету средств бюджета</t>
  </si>
  <si>
    <t>ДОХОДЫ ОТ ОКАЗАНИЯ ПЛАТНЫХ УСЛУГ И КОМПЕНСАЦИИ ЗАТРАТ ГОСУДАРСТВА</t>
  </si>
  <si>
    <t xml:space="preserve"> 1 13 00000 00 0000 000</t>
  </si>
  <si>
    <t xml:space="preserve"> 1 13 03000 00 0000 130</t>
  </si>
  <si>
    <t>Прочие доходы от оказания платных услуг и компенсации затрат государства</t>
  </si>
  <si>
    <t>811</t>
  </si>
  <si>
    <t>113 03030 03 0000 130</t>
  </si>
  <si>
    <t>ИЗБИРАТЕЛЬНАЯ КОМИССИЯ МУНИЦИПАЛЬНОГО ОБРАЗОВАНИЯ МУНИЦИПАЛЬНЫЙ ОКРУГ ОЗЕРО ДОЛГОЕ</t>
  </si>
  <si>
    <t>917</t>
  </si>
  <si>
    <t>860</t>
  </si>
  <si>
    <t xml:space="preserve"> МЕРОПРИЯТИЯ ПО БЛАГОУСТРОЙСТВУ ДВОРОВЫХ И ПРИДОМОВЫХ ТЕРРИТОРИЙ</t>
  </si>
  <si>
    <t>НАЦИОНАЛЬНАЯ ЭКОНОМИКА</t>
  </si>
  <si>
    <t>Другие вопросы в области национальной экономики</t>
  </si>
  <si>
    <t>345 01 00</t>
  </si>
  <si>
    <t>МЕРОПРИЯТИЯ ПО СОДЕЙСТВИЮ РАЗВИТИЮ МАЛОГО БИЗНЕСА НА ТЕРРИТОРИИ МУНИЦИПАЛЬНОГО ОБРАЗОВАНИЯ</t>
  </si>
  <si>
    <t xml:space="preserve"> ФИЗИЧЕСКАЯ КУЛЬТУРА И СПОРТ</t>
  </si>
  <si>
    <t>Массовый спорт</t>
  </si>
  <si>
    <t>СРЕДСТВА МАССОВОЙ ИНФОРМАЦИИ</t>
  </si>
  <si>
    <t>ОРГАНИЗАЦИЯ ИНФОРМИРОВАНИЯ,КОНСУЛЬТИРОВАНИЯ И СОДЕЙСТВИЯ ЖИТЕЛЯМ МУНИЦИПАЛЬНОГО ОБРАЗОВАНИЯ ПО ВОПРОСАМ СОЗДАНИЯ ТСЖ</t>
  </si>
  <si>
    <t>600 04 03</t>
  </si>
  <si>
    <t>ФОРМИРОВАНИЕ И РАЗМЕЩЕНИЕ МУНИЦИПАЛЬНОГО ЗАКАЗА</t>
  </si>
  <si>
    <t>0412</t>
  </si>
  <si>
    <t>0400</t>
  </si>
  <si>
    <t>ОРГАНИЗАЦИЯ И ПРОВЕДЕНИЕ МЕРОПРИЯТИЙ ПО СОХРАНЕНИЮ И РАЗВИТИЮ МЕСТНЫХ ТРАДИЦИЙ И ОБРЯДОВ</t>
  </si>
  <si>
    <t>IX</t>
  </si>
  <si>
    <t>X</t>
  </si>
  <si>
    <t>5.4</t>
  </si>
  <si>
    <t>5.4.1</t>
  </si>
  <si>
    <t>5.5</t>
  </si>
  <si>
    <t>5.5.1</t>
  </si>
  <si>
    <t>13.2</t>
  </si>
  <si>
    <t>13.2.1</t>
  </si>
  <si>
    <t>УСТАНОВКА И СОДЕРЖАНИЕ МАЛЫХ АРХИТЕКТУРНЫХ ФОРМ, УЛИЧНОЙ МЕБЕЛИ И ХОЗЯЙСТВЕННОГО-БЫТОВОГО ОБОРУДОВАНИЯ,НЕОБХОДИМОГО ДЛЯ БЛАГОУСТРОЙСТВА ТЕРРИТОРИИ МУНИЦИПАЛЬНОГО ОБРАЗОВАНИЯ</t>
  </si>
  <si>
    <t xml:space="preserve">КУЛЬТУРА, КИНЕМАТОГРАФИЯ </t>
  </si>
  <si>
    <t>867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</si>
  <si>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</si>
  <si>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
Федерации, местных администраций
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</si>
  <si>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</si>
  <si>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чрезвычайных ситуаций  природного и техногенного характера, гражданская оборона</t>
  </si>
  <si>
    <t>0113</t>
  </si>
  <si>
    <t>Функционирование Правительства Российской Федерации,  высших исполнительных органов государственной власти субъектов Российской
Федерации, местных администраций
 местных администраций</t>
  </si>
  <si>
    <t xml:space="preserve">№ 13 от  20.04.2011 г. </t>
  </si>
  <si>
    <t>Субсидии некоммерческим организациям</t>
  </si>
  <si>
    <t>Общеэкономические вопросы</t>
  </si>
  <si>
    <t>510 02 00</t>
  </si>
  <si>
    <t>8.1.1.</t>
  </si>
  <si>
    <t>9.1.1.1</t>
  </si>
  <si>
    <t>9.1.2</t>
  </si>
  <si>
    <t>9.1.2.1</t>
  </si>
  <si>
    <t>9.1.3</t>
  </si>
  <si>
    <t>9.1.3.1</t>
  </si>
  <si>
    <t>9.2</t>
  </si>
  <si>
    <t>9.2.1</t>
  </si>
  <si>
    <t>9.2.1.1</t>
  </si>
  <si>
    <t>9.2.2</t>
  </si>
  <si>
    <t>9.2.2.1</t>
  </si>
  <si>
    <t>9.2.3</t>
  </si>
  <si>
    <t>9.2.3.1</t>
  </si>
  <si>
    <t>9.3</t>
  </si>
  <si>
    <t>9.3.1</t>
  </si>
  <si>
    <t>9.3.1.1</t>
  </si>
  <si>
    <t>9.3.2</t>
  </si>
  <si>
    <t>9.3.2.1</t>
  </si>
  <si>
    <t>9.3.3</t>
  </si>
  <si>
    <t>9.3.3.1</t>
  </si>
  <si>
    <t>9.4</t>
  </si>
  <si>
    <t>9.4.1</t>
  </si>
  <si>
    <t>9.4.1.1</t>
  </si>
  <si>
    <t>9.4.2</t>
  </si>
  <si>
    <t>9.4.2.1</t>
  </si>
  <si>
    <t>11.2</t>
  </si>
  <si>
    <t>11.2.1</t>
  </si>
  <si>
    <t>14.2</t>
  </si>
  <si>
    <t>14.2.1</t>
  </si>
  <si>
    <t>5.6</t>
  </si>
  <si>
    <t>5.6.1</t>
  </si>
  <si>
    <t>Социальное обеспечение населения</t>
  </si>
  <si>
    <t>РАСХОДЫ НА ПРЕДОСТАВЛЕНИЕ ДОПЛАТ К ПЕНСИИ ЛИЦАМ, ЗАМЕЩАВШИМ ДОЛЖНОСТИ МУНИЦИПАЛЬНОЙ СЛУЖБЫ</t>
  </si>
  <si>
    <t>505 01 00</t>
  </si>
  <si>
    <t>1003</t>
  </si>
  <si>
    <t>12.2</t>
  </si>
  <si>
    <t>12.2.1</t>
  </si>
  <si>
    <t>17</t>
  </si>
  <si>
    <t>17.1</t>
  </si>
  <si>
    <t>17.1.1</t>
  </si>
  <si>
    <t>Приложение 1</t>
  </si>
  <si>
    <t>ДОХОДЫ ОТ ОКАЗАНИЯ ПЛАТНЫХ УСЛУГ (РАБОТ) И КОМПЕНСАЦИИ ЗАТРАТ ГОСУДАРСТВА</t>
  </si>
  <si>
    <t>по расходам и источникам финансирования дефицита бюджета на 2012 год</t>
  </si>
  <si>
    <t>Расходы на выплаты персоналу органов местного самоуправления</t>
  </si>
  <si>
    <t>Уплата налогов, сборов, и иных платежей</t>
  </si>
  <si>
    <t>Иные закупки товаров, работ и услуг для муниципальных нужд</t>
  </si>
  <si>
    <t>Резервные средства</t>
  </si>
  <si>
    <t xml:space="preserve">Субсидии юридическим лицам(кроме муниципальных учреждений) и физическим лицам-производителям товаров, работ, услуг
</t>
  </si>
  <si>
    <t xml:space="preserve">Предоставление платежей, взносов, безвозмездных перечислений
</t>
  </si>
  <si>
    <t>120</t>
  </si>
  <si>
    <t>2.2.2</t>
  </si>
  <si>
    <t>2.2.3</t>
  </si>
  <si>
    <t>3.2.1.2</t>
  </si>
  <si>
    <t>3.2.1.3</t>
  </si>
  <si>
    <t>630</t>
  </si>
  <si>
    <t>850</t>
  </si>
  <si>
    <t xml:space="preserve"> 1 13 02000 00 0000 130</t>
  </si>
  <si>
    <t>113 02993 03 0000 130</t>
  </si>
  <si>
    <t>113 02993 03 0100 130</t>
  </si>
  <si>
    <t>КОМПЕСАЦИЯ  ДЕПУТАТАМ, ОСУЩЕСТВЛЯЮЩИМ СВОИ ПОЛНОМОЧИЯ НА НЕПОСТОЯННОЙ ОСНОВЕ</t>
  </si>
  <si>
    <t>МЕСТНАЯ АДМИНИСТРАЦИЯ</t>
  </si>
  <si>
    <t>090 01 00</t>
  </si>
  <si>
    <t>ФОРМИРОВАНИЕ АРХИВНЫХ ФОНДОВ ОРГАНОВ МЕСТНОГО САМОУПРАВЛЕНИЯ, МУНИЦИПАЛЬНЫХ ПРЕДПРИЯТИЙ И УЧРЕЖДЕНИЙ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</si>
  <si>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</si>
  <si>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ОРГАНИЗАЦИЯ ИНФОРМИРОВАНИЯ,КОНСУЛЬТИРОВАНИЯ И СОДЕЙСТВИЯ ЖИТЕЛЯМ МУНИЦИПАЛЬНОГО ОБРАЗОВАНИЯ ПО ВОПРОСАМ СОЗДАНИЯ ТСЖ, ФОРМИРОВАНИЯ ЗЕМЕЛЬНЫХ УЧАСТКОВ, НА КОТОРЫХ РАСПОЛОЖЕНЫ МНОГОКВАРТИРНЫЕ ДОМА</t>
  </si>
  <si>
    <t>092 06 00</t>
  </si>
  <si>
    <t>487 01 00</t>
  </si>
  <si>
    <t>ВРЕМЕННОЕ ТРУДОУСТРОЙСТВО НЕСОВЕРШЕННОЛЕТНИХ В ВОЗРАСТЕ ОТ 14 ДО 18 ЛЕТ В СВОБОДНОЕ ОТ УЧЕБЫ ВРЕМЯ</t>
  </si>
  <si>
    <t>795 02 00</t>
  </si>
  <si>
    <t xml:space="preserve">Целевая программа по участию в реализации мер по профилактике дорожно-транспортного травматизма на территории МО </t>
  </si>
  <si>
    <t xml:space="preserve">Целевая программа  по участию в деятельности по профилактике правонарушений в Санкт-Петербурге </t>
  </si>
  <si>
    <t>Целевая программа по участию в деятельности по профилактике наркомании в Санкт-Петербурге</t>
  </si>
  <si>
    <t xml:space="preserve">Целевая программа   по участию в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</si>
  <si>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 xml:space="preserve">Целевая адресная программа  по профилактике  терроризма и экстремизма , а также  минимизации и (или) ликвидации последствий проявления терроризма и экстремизма на территории МО 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</si>
  <si>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 , возникающих при ведении военных действий или вследствие этих действий</t>
  </si>
  <si>
    <t>219 03 00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</si>
  <si>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</si>
  <si>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</si>
  <si>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БЛАГОУСТРОЙСТВО ТЕРРИТОРИИ МО , СВЯЗАННОЕ С ОБЕСПЕЧЕНИЕМ САНИТАРНОГО БЛАГОПОЛУЧИЯ НАСЕЛЕНИЯ</t>
  </si>
  <si>
    <t>600 02 04</t>
  </si>
  <si>
    <t>ОЗЕЛЕНЕНИЕ  ТЕРРИТОРИЙ  ЗЕЛЕНЫХ НАСАЖДЕНИЙ ВНУТРИКВАРТАЛЬНОГО ОЗЕЛЕНЕНИЯ</t>
  </si>
  <si>
    <t>ОРГАНИЗАЦИЯ РАБОТ ПО  КОМПЕНСАЦИОННОМУ ОЗЕЛЕНЕНИЮ</t>
  </si>
  <si>
    <t>600 03 05</t>
  </si>
  <si>
    <t xml:space="preserve">ОРГАНИЗАЦИЯ УЧЕТА ЗЕЛЕНЫХ НАСАЖДЕНИЙ ВНУТРИКВАРТАЛЬНОГО ОЗЕЛЕНЕНИЯ </t>
  </si>
  <si>
    <t>ПРОЧИЕ МЕРОПРИЯТИЯ В ОБЛАСТИ БЛАГОУСТРОЙСТВА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</si>
  <si>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</si>
  <si>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</si>
  <si>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 xml:space="preserve">ОПУБЛИКОВАНИЕ МУНИЦИПАЛЬНЫХ ПРАВОВЫХ АКТОВ, ИНОЙ ИНФОРМАЦИИ </t>
  </si>
  <si>
    <t>МЕРОПРИЯТИЯ ПО ГРАЖДАНСКОЙ ОБОРОНЕ</t>
  </si>
  <si>
    <t>БЛАГОУСТРОЙСТВО ПРИДОМОВЫХ ТЕРРИТОРИЙ И ДВОРОВЫХ ТЕРРИТОРИЙ</t>
  </si>
  <si>
    <t>ОРГАНИЗАЦИЯ ДОПОЛНИТЕЛЬНЫХ  ПАРКОВОЧНЫХ МЕСТ НА ДВОРОВЫХ ТЕРРИТОРИЯХ</t>
  </si>
  <si>
    <t>9.1.4</t>
  </si>
  <si>
    <t>9.1.4.1</t>
  </si>
  <si>
    <t>9.4.3</t>
  </si>
  <si>
    <t>9.4.3.1</t>
  </si>
  <si>
    <t>440 01 01</t>
  </si>
  <si>
    <t xml:space="preserve">ОРГАНИЗАЦИЯ  МЕСТНЫХ И УЧАСТИЕ В ОРГАНИЗАЦИИ И ПРОВЕДЕНИИ ГОРОДСКИХ ПРАЗДНИЧНЫХ И ИНЫХ ЗРЕЛИЩНЫХ МЕРОПРИЯТИЙ </t>
  </si>
  <si>
    <t>440 01 02</t>
  </si>
  <si>
    <t xml:space="preserve">ОРГАНИЗАЦИЯ МЕСТНЫХ И УЧАСТИЕ В ОРГАНИЗАЦИИ И ПРОВЕДЕНИИ ГОРОДСКИХ ПРАЗДНИЧНЫХ И ИНЫХ ЗРЕЛИЩНЫХ МЕРОПРИЯТИЙ </t>
  </si>
  <si>
    <t>600 03 04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</si>
  <si>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</si>
  <si>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9.3.4</t>
  </si>
  <si>
    <t>9.3.4.1</t>
  </si>
  <si>
    <t>330 01 00</t>
  </si>
  <si>
    <t>Связь и информатика</t>
  </si>
  <si>
    <t>Информационные технологии и связь</t>
  </si>
  <si>
    <t xml:space="preserve">Профессиональная подготовка, переподготовка и повышение квалификации
</t>
  </si>
  <si>
    <t>0705</t>
  </si>
  <si>
    <t>12.1.1.1</t>
  </si>
  <si>
    <t>18</t>
  </si>
  <si>
    <t>18.1</t>
  </si>
  <si>
    <t>18.1.1</t>
  </si>
  <si>
    <t xml:space="preserve">Меры социальной поддержки населения по публичным нормативным обязательствам
</t>
  </si>
  <si>
    <t>428 00 00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</si>
  <si>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</si>
  <si>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428 01 01</t>
  </si>
  <si>
    <t>Прочая закупка товаров, работ и услуг для муниципальных нужд</t>
  </si>
  <si>
    <t>Расходы на родготовку, переподготовка, повышение квалификации выборных лиц местного самоуправления,депутатов представительного органа местного самоуправления</t>
  </si>
  <si>
    <t>Расходы на подготовку, переподготовку и повышение квалификации  муниципальных служащих</t>
  </si>
  <si>
    <t>428 02 01</t>
  </si>
  <si>
    <t>12.1.2</t>
  </si>
  <si>
    <t>12.1.2.1</t>
  </si>
  <si>
    <t>244</t>
  </si>
  <si>
    <t>Доходы от компесации затрат государства</t>
  </si>
  <si>
    <t>121</t>
  </si>
  <si>
    <t>ПЕРЕПОДГОТОВКА, ПОВЫШЕНИЕ КВАЛИФИКАЦИИ</t>
  </si>
  <si>
    <t>428 01 00</t>
  </si>
  <si>
    <t>5.7</t>
  </si>
  <si>
    <t>5.7.1</t>
  </si>
  <si>
    <t>5.8</t>
  </si>
  <si>
    <t>5.8.1</t>
  </si>
  <si>
    <t xml:space="preserve">ПРОВЕДЕНИЕ МЕРОПРИЯТИЙ ПО ВОЕННО-ПАТРИОТИЧЕСКОМУ ВОСПИТАНИЮ ГРАЖДАН РФ  НА ТЕРРИТОРИИ МО </t>
  </si>
  <si>
    <t>7.1.1</t>
  </si>
  <si>
    <t>8.1.1</t>
  </si>
  <si>
    <t>16.2</t>
  </si>
  <si>
    <t>16.2.1</t>
  </si>
  <si>
    <t>16.3</t>
  </si>
  <si>
    <t>16.3.1</t>
  </si>
  <si>
    <t>11.1.1.1</t>
  </si>
  <si>
    <t>11.1.2</t>
  </si>
  <si>
    <t>11.1.2.1</t>
  </si>
  <si>
    <t>к Распоряжению МА МО МО Озеро Долгое</t>
  </si>
  <si>
    <t>№ 01-04/105 от 16.10.2012 г.</t>
  </si>
  <si>
    <t>Муниципального образования Муниципальный округ Озеро долгое</t>
  </si>
  <si>
    <t>на 2013-2015 гг</t>
  </si>
  <si>
    <t xml:space="preserve">I. Доходы, всего, в т.ч. </t>
  </si>
  <si>
    <t xml:space="preserve">III. Дефицит бюджета (–); Профицит бюджета (+) </t>
  </si>
  <si>
    <t>Нормативы отчислений от налоговых доходов в местный бюджет</t>
  </si>
  <si>
    <t>1.3. Безвозмездные поступления, в т.ч.</t>
  </si>
  <si>
    <t xml:space="preserve">II.Расходы, всего, в т.ч. </t>
  </si>
  <si>
    <t>2013 г</t>
  </si>
  <si>
    <t>2014 г</t>
  </si>
  <si>
    <t>2015 г</t>
  </si>
  <si>
    <t>2015г</t>
  </si>
  <si>
    <t xml:space="preserve">Налог с имущества переходящего в порядке наследования или дарения в части сумм перерасчетов и погашения задолженности прошлых лет </t>
  </si>
  <si>
    <t>Верхний предел муниципального долга *</t>
  </si>
  <si>
    <t>Начальник планово-бюджетного отдела МА МО МО Озеро Долгое                                             Шакирова О.В.</t>
  </si>
  <si>
    <t>Отношение дефицита местного бюджета к объему доходов без учета финансовой помощи из бюджета Санкт-Петербурга</t>
  </si>
  <si>
    <t>Параметры среднесрочного финансового плана</t>
  </si>
  <si>
    <t>изм. №01-04/122/1 от 26.11.2012 г.</t>
  </si>
  <si>
    <t>Сведения об объемах расходов местного бюджета</t>
  </si>
  <si>
    <t>2012</t>
  </si>
  <si>
    <t>факт</t>
  </si>
  <si>
    <t>7.2</t>
  </si>
  <si>
    <t>10.2.1</t>
  </si>
  <si>
    <t>19.1.1</t>
  </si>
  <si>
    <t>Закупка товаров, работ и услуг  для государственных (муниципальных) нужд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</si>
  <si>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</si>
  <si>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</si>
  <si>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</si>
  <si>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01</t>
  </si>
  <si>
    <t>02</t>
  </si>
  <si>
    <t>03</t>
  </si>
  <si>
    <t>04</t>
  </si>
  <si>
    <t>07</t>
  </si>
  <si>
    <t>09</t>
  </si>
  <si>
    <t>05</t>
  </si>
  <si>
    <t>1.2.2</t>
  </si>
  <si>
    <t>08</t>
  </si>
  <si>
    <t>Другие вопросы в области культуры, кинематографии</t>
  </si>
  <si>
    <t>КР</t>
  </si>
  <si>
    <t>КПР</t>
  </si>
  <si>
    <t>0111</t>
  </si>
  <si>
    <t>0401</t>
  </si>
  <si>
    <t>0804</t>
  </si>
  <si>
    <t>с измен. № 13 от 14.05.2014</t>
  </si>
  <si>
    <t>на 2015 год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</si>
  <si>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</si>
  <si>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Приложение № 4</t>
  </si>
  <si>
    <t>Распределение бюджетных ассигнований по  разделам и подразделам классификации расходов местного бюджета Муниципального образования Муниципальный округ Озеро Долгое</t>
  </si>
  <si>
    <t>№20 от 03.12.2014 г.</t>
  </si>
  <si>
    <t>№___ от 14.01.2015 г.</t>
  </si>
  <si>
    <t>Приложение №3</t>
  </si>
  <si>
    <t xml:space="preserve">Субвенции  бюджетам   внутригородских муниципальных   образований городов федерального значения на выполнение передаваемых   полномочий   субъектов Российской Федерации                                </t>
  </si>
  <si>
    <t xml:space="preserve">Прочие доходы  от компесации затрат бюджетов внутригородских муниципальных обрахований городов федерального значения </t>
  </si>
  <si>
    <t xml:space="preserve"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 вознаграждение, причитающееся приемному родителю </t>
  </si>
  <si>
    <t>Ведомственная целевая программа по содействия развитию малого бизнеса на территории МО</t>
  </si>
  <si>
    <t xml:space="preserve">Ведомственная целевая программа по организации и проведению досуговых мероприятий для жителей МО МО Озеро Долгое 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</si>
  <si>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</t>
  </si>
  <si>
    <t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МО</t>
  </si>
  <si>
    <t>с измен. № 07 от 18.02.2015</t>
  </si>
  <si>
    <t>с измен. № 09 от 29.04.2015</t>
  </si>
  <si>
    <t>Ведомственная целевая программа по осуществлению содействия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ЧС, а также содействия в информировании населения  об угрозе возникновения или возникновении чрезвычайной ситуации</t>
  </si>
  <si>
    <t xml:space="preserve">Ведомственная целевая программа МО МО Озеро Долгое по организации и проведению мероприятий по сохранению и развитию местных традиций и обрядов </t>
  </si>
  <si>
    <t xml:space="preserve">Ведомственная целевая программа  по организации и проведению местных и участию в организации и проведении городских праздничных и иных зрелищных мероприятий </t>
  </si>
  <si>
    <t xml:space="preserve">Ведомственная целевая адресная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 на территории МО </t>
  </si>
  <si>
    <t>Физическая культура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</si>
  <si>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</si>
  <si>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Осуществление закупок товаров, работ, услуг для обеспечения муниципальных нужд</t>
  </si>
  <si>
    <t>Формирование архивных фондов органов местного самоуправления</t>
  </si>
  <si>
    <t>09000 00291</t>
  </si>
  <si>
    <t>09200 00461</t>
  </si>
  <si>
    <t>00200 00011</t>
  </si>
  <si>
    <t>07000 00061</t>
  </si>
  <si>
    <t>Компенсация депутатам, осуществляющим свои полномочия на непостоянной основе</t>
  </si>
  <si>
    <t>Содержание и обеспечение деятельности местной администрации по решению вопросов местного значения</t>
  </si>
  <si>
    <t>00200 00022</t>
  </si>
  <si>
    <t>00200 00023</t>
  </si>
  <si>
    <t>09200 00440</t>
  </si>
  <si>
    <t>45700 00251</t>
  </si>
  <si>
    <t>50500 00231</t>
  </si>
  <si>
    <t>42800 00182</t>
  </si>
  <si>
    <t>60000 00131</t>
  </si>
  <si>
    <t>60000 00151</t>
  </si>
  <si>
    <t>00200 00032</t>
  </si>
  <si>
    <t>09200 00071</t>
  </si>
  <si>
    <t>09200 00072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</si>
  <si>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</si>
  <si>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осуществление защиты прав потребителей</t>
  </si>
  <si>
    <t>45700 00252</t>
  </si>
  <si>
    <t>Доведение до сведения жителей МО официальной информации</t>
  </si>
  <si>
    <t>00200G0850</t>
  </si>
  <si>
    <t>51100G0860</t>
  </si>
  <si>
    <t>51100G0870</t>
  </si>
  <si>
    <t>09200G0100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</si>
  <si>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</si>
  <si>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</si>
  <si>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</si>
  <si>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2.3</t>
  </si>
  <si>
    <t>2.3.1</t>
  </si>
  <si>
    <t>2.3.3</t>
  </si>
  <si>
    <t>3.3</t>
  </si>
  <si>
    <t>3.6</t>
  </si>
  <si>
    <t>3.6.1</t>
  </si>
  <si>
    <t>План</t>
  </si>
  <si>
    <t>Исполнено</t>
  </si>
  <si>
    <t>% исполнения</t>
  </si>
  <si>
    <t>%                                                             исполнения</t>
  </si>
  <si>
    <t>год                       (тыс. руб.)</t>
  </si>
  <si>
    <t>План год</t>
  </si>
  <si>
    <t>09200 0071</t>
  </si>
  <si>
    <t>Отчет</t>
  </si>
  <si>
    <t xml:space="preserve"> об исполнении местного бюджета МО МО Озеро Долгое </t>
  </si>
  <si>
    <t xml:space="preserve">по источникам внутреннего финансирования дефицита бюджета </t>
  </si>
  <si>
    <t>968 01 00 00 00 00 0000 000</t>
  </si>
  <si>
    <t>968 01 05 00 00 00 0000 000</t>
  </si>
  <si>
    <t>968 01 05 00 00 00 0000 500</t>
  </si>
  <si>
    <t>968 01 05 02 00 00 0000 500</t>
  </si>
  <si>
    <t>968 01 05 02 01 00 0000 510</t>
  </si>
  <si>
    <t>968 01 05 02 01 03 0000 510</t>
  </si>
  <si>
    <t>Увеличение   прочих остатков денежных средств бюджетов внутригородских муниципальных образований Санкт-Петербурга</t>
  </si>
  <si>
    <t>968 01 05 00 00 00 0000 600</t>
  </si>
  <si>
    <t>968 01 05 02 00 00 0000 600</t>
  </si>
  <si>
    <t>968 01 05 02 01 00 0000 610</t>
  </si>
  <si>
    <t>968 01 05 02 01 03 0000 610</t>
  </si>
  <si>
    <t>Уменьшение прочих остатков денежных средств бюджетов внутригородских муниципальных образований Санкт-Петербурга</t>
  </si>
  <si>
    <t>об исполнении местного бюджета МО МО Озеро Долгое по расходам</t>
  </si>
  <si>
    <t>План                      год</t>
  </si>
  <si>
    <t>Содержание главы муниципального образования</t>
  </si>
  <si>
    <t>Расходы на организацию профессионального образования и дополнительного профессионального образования для  муниципальных служащих</t>
  </si>
  <si>
    <t>Опубликование муниципальных правовых актов, иной официальной информации</t>
  </si>
  <si>
    <t>Ведомственная целевая программа  по участию в реализации мероприятий по охране здоровья нраждан от воздействия окружающего табачного дыма и последствий потребления табака на территории МО</t>
  </si>
  <si>
    <t>Ведомственная целевая программа 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</si>
  <si>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79515 00570</t>
  </si>
  <si>
    <t>79513 00540</t>
  </si>
  <si>
    <t>79501 00081</t>
  </si>
  <si>
    <t>79509 00490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</si>
  <si>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 на территории МО</t>
  </si>
  <si>
    <t>79510 00510</t>
  </si>
  <si>
    <t xml:space="preserve">Ведомственная целевая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 </t>
  </si>
  <si>
    <t>79511 00520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</si>
  <si>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 наркомании в Санкт-Петербурге на территории МО</t>
  </si>
  <si>
    <t>79512 00530</t>
  </si>
  <si>
    <t>79503 00101</t>
  </si>
  <si>
    <t>79504 00121</t>
  </si>
  <si>
    <t>79506 00200</t>
  </si>
  <si>
    <t>79507 00210</t>
  </si>
  <si>
    <t>79514 00560</t>
  </si>
  <si>
    <t>79508 00241</t>
  </si>
  <si>
    <t>79512 530</t>
  </si>
  <si>
    <t>Ведомственная целевая программа по участию в реализации мер по охране здоровья граждан от воздействия окружающего табачного дыма и последствий потребления табака на территории МО</t>
  </si>
  <si>
    <t>Ведомственная целевая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МО</t>
  </si>
  <si>
    <t>79515 570</t>
  </si>
  <si>
    <t>-</t>
  </si>
  <si>
    <t>Молодежная политика</t>
  </si>
  <si>
    <t>Ведомственная целевая программа по военно-патриотическому воспитанию граждан муниципального образования</t>
  </si>
  <si>
    <t>79505 00191</t>
  </si>
  <si>
    <t>2.1.</t>
  </si>
  <si>
    <t>Ведомственная целевая программа  по осуществлению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 на территории МО</t>
  </si>
  <si>
    <t>79516 00580</t>
  </si>
  <si>
    <t>Предоставление субсидий бюджетным, автономным учреждениям и иным некоммерческим организациям</t>
  </si>
  <si>
    <t>60000 00164</t>
  </si>
  <si>
    <t>50500 00232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</si>
  <si>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</si>
  <si>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</si>
  <si>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ВМО города федерального значения</t>
  </si>
  <si>
    <t>1 16 07090 03 0000 140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</si>
  <si>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</t>
  </si>
  <si>
    <t>1 16 10000 00 0000 140</t>
  </si>
  <si>
    <t>Платежи в целях возмещения причиненного ущерба (убытков)</t>
  </si>
  <si>
    <t>3.4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</si>
  <si>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</si>
  <si>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</si>
  <si>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 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</si>
  <si>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1 16 10123 01 0031 140</t>
  </si>
  <si>
    <t>3.3.1</t>
  </si>
  <si>
    <t>3.4.1</t>
  </si>
  <si>
    <t>3.7</t>
  </si>
  <si>
    <t>3.7.1</t>
  </si>
  <si>
    <t>3.8</t>
  </si>
  <si>
    <t>3.8.1</t>
  </si>
  <si>
    <t>3.9</t>
  </si>
  <si>
    <t>3.9.1</t>
  </si>
  <si>
    <t>3.10</t>
  </si>
  <si>
    <t>3.10.1</t>
  </si>
  <si>
    <t>7.1.2</t>
  </si>
  <si>
    <t>7.2.1</t>
  </si>
  <si>
    <t>Содержание внутриквартальных территорий в части обеспечения ремонта покрытий, расположенных на внутриквартальных территориях, и проведения санитарных рубок (в том числе удаление аварийных, больных деревьев и кустарников) на территориях, не относящихся к территориям зеленых насаждений в соответствии с законом Санкт-Петербурга</t>
  </si>
  <si>
    <t>7.3</t>
  </si>
  <si>
    <t>7.3.1</t>
  </si>
  <si>
    <t>Организация работ по компенсационному озеленению в отношении территорий зеленых насаждений общего пользования местного значения, осуществляемому в соответствии с законом Санкт-Петербурга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</si>
  <si>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 внутриквартальных территориях муниципального образования</t>
  </si>
  <si>
    <t>10.2</t>
  </si>
  <si>
    <t>10.3</t>
  </si>
  <si>
    <t>10.3.1</t>
  </si>
  <si>
    <t>10.4</t>
  </si>
  <si>
    <t>10.4.1</t>
  </si>
  <si>
    <t>10.5</t>
  </si>
  <si>
    <t>10.5.1</t>
  </si>
  <si>
    <t>10.6</t>
  </si>
  <si>
    <t>10.6.1</t>
  </si>
  <si>
    <t>Выплата ежемесячной доплаты к страховой пенсии по старости, страховой пенсии по инвалидности, пенсии за выслугу лет за стаж работы в органах местного самоуправления, муниципальных органах муниципальных образований  лицам, замещавшим муниципальные должности на постоянной основе в органах местного самоуправления, муниципальных органах муниципальных образований в соответствии с законом Санкт-Петербурга</t>
  </si>
  <si>
    <t>Выплата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 в соответствии с законом Санкт-Петербурга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</si>
  <si>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</si>
  <si>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</si>
  <si>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</si>
  <si>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</si>
  <si>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</si>
  <si>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</t>
  </si>
  <si>
    <t>1 16 07000 00 0000 140</t>
  </si>
  <si>
    <t>202 10000 00 0000 150</t>
  </si>
  <si>
    <t xml:space="preserve">Дотации бюджетам субъектов Российской Федерации 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</si>
  <si>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</si>
  <si>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</si>
  <si>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</si>
  <si>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РФ</t>
  </si>
  <si>
    <t xml:space="preserve"> 202 30000 00 0000 150  </t>
  </si>
  <si>
    <t>202 30024 00 0000 150</t>
  </si>
  <si>
    <t>202 30024 03 0000 150</t>
  </si>
  <si>
    <t>202 30024 03 0100 150</t>
  </si>
  <si>
    <t>202 30024 03 0200 150</t>
  </si>
  <si>
    <t>202 30027 00 0000 150</t>
  </si>
  <si>
    <t>202 30027 03 0000 150</t>
  </si>
  <si>
    <t>202 30027 03 0100 150</t>
  </si>
  <si>
    <t>202 30027 03 0200 150</t>
  </si>
  <si>
    <t>15.2</t>
  </si>
  <si>
    <t>15.2.1</t>
  </si>
  <si>
    <t>1.1.3</t>
  </si>
  <si>
    <t>3.5</t>
  </si>
  <si>
    <t>3.5.1</t>
  </si>
  <si>
    <t>Расходы на осуществление противодействия коррупции в пределах полномочий муниципального образования</t>
  </si>
  <si>
    <t>09200 00500</t>
  </si>
  <si>
    <t>Муниципальная программа по военно-патриотическому воспитанию граджан муниципального образования</t>
  </si>
  <si>
    <t xml:space="preserve">           Отчет об исполнении местного бюджета МО МО Озеро Долгое по доходам за полугодие 2022 года</t>
  </si>
  <si>
    <t>за полугодие 2022 года</t>
  </si>
  <si>
    <t xml:space="preserve">                                                                    за полугодие 2022 года                                                  в тыс.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</si>
</sst>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  <numFmt numFmtId="179" formatCode="#,##0.000_ ;\-#,##0.000\ "/>
    <numFmt numFmtId="180" formatCode="#,##0.0_ ;\-#,##0.0\ "/>
    <numFmt numFmtId="181" formatCode="#,##0_ ;\-#,##0\ "/>
    <numFmt numFmtId="182" formatCode="0.0000"/>
    <numFmt numFmtId="183" formatCode="0.000"/>
    <numFmt numFmtId="184" formatCode="0.00000"/>
    <numFmt numFmtId="185" formatCode="0.0"/>
    <numFmt numFmtId="186" formatCode="0.000000"/>
    <numFmt numFmtId="187" formatCode="000000"/>
    <numFmt numFmtId="188" formatCode="[$-FC19]d\ mmmm\ yyyy\ &quot;г.&quot;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_р_._-;\-* #,##0_р_._-;_-* &quot;-&quot;??_р_._-;_-@_-"/>
    <numFmt numFmtId="193" formatCode="000000.0"/>
    <numFmt numFmtId="194" formatCode="_-* #,##0.0\ _₽_-;\-* #,##0.0\ _₽_-;_-* &quot;-&quot;?\ _₽_-;_-@_-"/>
  </numFmts>
  <fonts count="91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 Cyr"/>
      <family val="2"/>
    </font>
    <font>
      <sz val="9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i/>
      <sz val="9"/>
      <color indexed="8"/>
      <name val="Arial"/>
      <family val="2"/>
    </font>
    <font>
      <b/>
      <i/>
      <sz val="12"/>
      <name val="Times New Roman"/>
      <family val="1"/>
    </font>
    <font>
      <sz val="7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FFFF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149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3" fillId="0" borderId="15" xfId="0" applyNumberFormat="1" applyFont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4" fillId="36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7" borderId="19" xfId="0" applyNumberFormat="1" applyFont="1" applyFill="1" applyBorder="1" applyAlignment="1">
      <alignment horizontal="center" vertical="center"/>
    </xf>
    <xf numFmtId="49" fontId="9" fillId="37" borderId="19" xfId="0" applyNumberFormat="1" applyFont="1" applyFill="1" applyBorder="1" applyAlignment="1">
      <alignment horizontal="center" vertical="center"/>
    </xf>
    <xf numFmtId="49" fontId="1" fillId="38" borderId="20" xfId="0" applyNumberFormat="1" applyFont="1" applyFill="1" applyBorder="1" applyAlignment="1">
      <alignment horizontal="center" vertical="center"/>
    </xf>
    <xf numFmtId="49" fontId="9" fillId="37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35" borderId="18" xfId="0" applyFill="1" applyBorder="1" applyAlignment="1">
      <alignment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185" fontId="1" fillId="34" borderId="11" xfId="0" applyNumberFormat="1" applyFont="1" applyFill="1" applyBorder="1" applyAlignment="1">
      <alignment horizontal="center" vertical="center"/>
    </xf>
    <xf numFmtId="185" fontId="1" fillId="33" borderId="11" xfId="0" applyNumberFormat="1" applyFont="1" applyFill="1" applyBorder="1" applyAlignment="1">
      <alignment horizontal="center" vertical="center"/>
    </xf>
    <xf numFmtId="185" fontId="1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2" fillId="0" borderId="0" xfId="0" applyFont="1" applyFill="1" applyBorder="1" applyAlignment="1">
      <alignment vertical="top" wrapText="1"/>
    </xf>
    <xf numFmtId="1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4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1" fillId="0" borderId="27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5" fontId="10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85" fontId="7" fillId="0" borderId="11" xfId="0" applyNumberFormat="1" applyFont="1" applyFill="1" applyBorder="1" applyAlignment="1">
      <alignment horizontal="center" vertical="center"/>
    </xf>
    <xf numFmtId="185" fontId="9" fillId="0" borderId="11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 wrapText="1"/>
    </xf>
    <xf numFmtId="49" fontId="1" fillId="34" borderId="20" xfId="0" applyNumberFormat="1" applyFont="1" applyFill="1" applyBorder="1" applyAlignment="1">
      <alignment horizontal="center" vertical="center" wrapText="1"/>
    </xf>
    <xf numFmtId="49" fontId="1" fillId="38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" fillId="33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" fillId="34" borderId="29" xfId="0" applyNumberFormat="1" applyFont="1" applyFill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6" fillId="33" borderId="28" xfId="0" applyNumberFormat="1" applyFont="1" applyFill="1" applyBorder="1" applyAlignment="1">
      <alignment horizontal="center" vertical="center"/>
    </xf>
    <xf numFmtId="49" fontId="2" fillId="37" borderId="20" xfId="0" applyNumberFormat="1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185" fontId="4" fillId="36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wrapText="1" readingOrder="1"/>
    </xf>
    <xf numFmtId="0" fontId="0" fillId="0" borderId="31" xfId="0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wrapText="1" readingOrder="1"/>
    </xf>
    <xf numFmtId="185" fontId="0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35" borderId="32" xfId="0" applyFont="1" applyFill="1" applyBorder="1" applyAlignment="1">
      <alignment/>
    </xf>
    <xf numFmtId="185" fontId="4" fillId="0" borderId="25" xfId="0" applyNumberFormat="1" applyFont="1" applyBorder="1" applyAlignment="1">
      <alignment horizontal="center" vertical="center"/>
    </xf>
    <xf numFmtId="185" fontId="4" fillId="35" borderId="33" xfId="0" applyNumberFormat="1" applyFont="1" applyFill="1" applyBorder="1" applyAlignment="1">
      <alignment horizontal="center" vertical="center"/>
    </xf>
    <xf numFmtId="185" fontId="4" fillId="35" borderId="31" xfId="0" applyNumberFormat="1" applyFont="1" applyFill="1" applyBorder="1" applyAlignment="1">
      <alignment horizontal="center" vertical="center"/>
    </xf>
    <xf numFmtId="185" fontId="4" fillId="0" borderId="34" xfId="0" applyNumberFormat="1" applyFont="1" applyBorder="1" applyAlignment="1">
      <alignment horizontal="center" vertical="center"/>
    </xf>
    <xf numFmtId="185" fontId="0" fillId="0" borderId="3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85" fontId="0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  <xf numFmtId="185" fontId="0" fillId="33" borderId="11" xfId="0" applyNumberFormat="1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 wrapText="1"/>
    </xf>
    <xf numFmtId="185" fontId="2" fillId="33" borderId="11" xfId="0" applyNumberFormat="1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185" fontId="6" fillId="39" borderId="11" xfId="0" applyNumberFormat="1" applyFont="1" applyFill="1" applyBorder="1" applyAlignment="1">
      <alignment horizontal="center" vertical="center"/>
    </xf>
    <xf numFmtId="185" fontId="0" fillId="0" borderId="36" xfId="0" applyNumberFormat="1" applyFont="1" applyFill="1" applyBorder="1" applyAlignment="1">
      <alignment horizontal="center" vertical="center"/>
    </xf>
    <xf numFmtId="185" fontId="1" fillId="34" borderId="36" xfId="0" applyNumberFormat="1" applyFont="1" applyFill="1" applyBorder="1" applyAlignment="1">
      <alignment horizontal="center" vertical="center"/>
    </xf>
    <xf numFmtId="185" fontId="1" fillId="33" borderId="10" xfId="0" applyNumberFormat="1" applyFont="1" applyFill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/>
    </xf>
    <xf numFmtId="185" fontId="4" fillId="36" borderId="14" xfId="0" applyNumberFormat="1" applyFont="1" applyFill="1" applyBorder="1" applyAlignment="1">
      <alignment horizontal="center" vertical="center"/>
    </xf>
    <xf numFmtId="185" fontId="0" fillId="33" borderId="14" xfId="0" applyNumberFormat="1" applyFont="1" applyFill="1" applyBorder="1" applyAlignment="1">
      <alignment horizontal="center" vertical="center"/>
    </xf>
    <xf numFmtId="185" fontId="6" fillId="0" borderId="14" xfId="0" applyNumberFormat="1" applyFont="1" applyFill="1" applyBorder="1" applyAlignment="1">
      <alignment horizontal="center" vertical="center"/>
    </xf>
    <xf numFmtId="185" fontId="1" fillId="33" borderId="14" xfId="0" applyNumberFormat="1" applyFont="1" applyFill="1" applyBorder="1" applyAlignment="1">
      <alignment horizontal="center" vertical="center"/>
    </xf>
    <xf numFmtId="185" fontId="10" fillId="0" borderId="14" xfId="0" applyNumberFormat="1" applyFont="1" applyFill="1" applyBorder="1" applyAlignment="1">
      <alignment horizontal="center" vertical="center"/>
    </xf>
    <xf numFmtId="185" fontId="7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185" fontId="9" fillId="0" borderId="14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6" fillId="39" borderId="14" xfId="0" applyNumberFormat="1" applyFont="1" applyFill="1" applyBorder="1" applyAlignment="1">
      <alignment horizontal="center" vertical="center"/>
    </xf>
    <xf numFmtId="185" fontId="0" fillId="0" borderId="37" xfId="0" applyNumberFormat="1" applyFont="1" applyFill="1" applyBorder="1" applyAlignment="1">
      <alignment horizontal="center" vertical="center"/>
    </xf>
    <xf numFmtId="185" fontId="4" fillId="36" borderId="10" xfId="0" applyNumberFormat="1" applyFont="1" applyFill="1" applyBorder="1" applyAlignment="1">
      <alignment horizontal="center" vertical="center"/>
    </xf>
    <xf numFmtId="185" fontId="0" fillId="33" borderId="10" xfId="0" applyNumberFormat="1" applyFont="1" applyFill="1" applyBorder="1" applyAlignment="1">
      <alignment horizontal="center" vertical="center"/>
    </xf>
    <xf numFmtId="185" fontId="1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wrapText="1" readingOrder="1"/>
    </xf>
    <xf numFmtId="49" fontId="23" fillId="0" borderId="24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wrapText="1"/>
    </xf>
    <xf numFmtId="185" fontId="4" fillId="36" borderId="36" xfId="0" applyNumberFormat="1" applyFont="1" applyFill="1" applyBorder="1" applyAlignment="1">
      <alignment horizontal="center" vertical="center"/>
    </xf>
    <xf numFmtId="185" fontId="0" fillId="33" borderId="36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 horizontal="center" vertical="center"/>
    </xf>
    <xf numFmtId="185" fontId="1" fillId="33" borderId="36" xfId="0" applyNumberFormat="1" applyFont="1" applyFill="1" applyBorder="1" applyAlignment="1">
      <alignment horizontal="center" vertical="center"/>
    </xf>
    <xf numFmtId="185" fontId="10" fillId="0" borderId="36" xfId="0" applyNumberFormat="1" applyFont="1" applyFill="1" applyBorder="1" applyAlignment="1">
      <alignment horizontal="center" vertical="center"/>
    </xf>
    <xf numFmtId="185" fontId="7" fillId="0" borderId="36" xfId="0" applyNumberFormat="1" applyFont="1" applyFill="1" applyBorder="1" applyAlignment="1">
      <alignment horizontal="center" vertical="center"/>
    </xf>
    <xf numFmtId="185" fontId="9" fillId="0" borderId="36" xfId="0" applyNumberFormat="1" applyFont="1" applyFill="1" applyBorder="1" applyAlignment="1">
      <alignment horizontal="center" vertical="center"/>
    </xf>
    <xf numFmtId="185" fontId="1" fillId="0" borderId="36" xfId="0" applyNumberFormat="1" applyFont="1" applyFill="1" applyBorder="1" applyAlignment="1">
      <alignment horizontal="center" vertical="center"/>
    </xf>
    <xf numFmtId="185" fontId="2" fillId="33" borderId="36" xfId="0" applyNumberFormat="1" applyFont="1" applyFill="1" applyBorder="1" applyAlignment="1">
      <alignment horizontal="center" vertical="center"/>
    </xf>
    <xf numFmtId="185" fontId="6" fillId="39" borderId="36" xfId="0" applyNumberFormat="1" applyFont="1" applyFill="1" applyBorder="1" applyAlignment="1">
      <alignment horizontal="center" vertical="center"/>
    </xf>
    <xf numFmtId="185" fontId="7" fillId="0" borderId="41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43" xfId="0" applyNumberFormat="1" applyFont="1" applyFill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38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0" applyNumberFormat="1" applyFont="1" applyFill="1" applyBorder="1" applyAlignment="1">
      <alignment horizontal="center" vertical="center"/>
    </xf>
    <xf numFmtId="49" fontId="1" fillId="34" borderId="23" xfId="0" applyNumberFormat="1" applyFont="1" applyFill="1" applyBorder="1" applyAlignment="1">
      <alignment horizontal="center" vertical="center"/>
    </xf>
    <xf numFmtId="185" fontId="0" fillId="0" borderId="45" xfId="0" applyNumberFormat="1" applyFont="1" applyFill="1" applyBorder="1" applyAlignment="1">
      <alignment horizontal="center" vertical="center"/>
    </xf>
    <xf numFmtId="185" fontId="6" fillId="0" borderId="4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185" fontId="7" fillId="0" borderId="4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85" fontId="7" fillId="0" borderId="4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 wrapText="1" readingOrder="1"/>
    </xf>
    <xf numFmtId="49" fontId="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readingOrder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7" fillId="40" borderId="46" xfId="0" applyFont="1" applyFill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183" fontId="33" fillId="0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" fillId="0" borderId="23" xfId="0" applyFont="1" applyBorder="1" applyAlignment="1">
      <alignment horizontal="center"/>
    </xf>
    <xf numFmtId="0" fontId="19" fillId="0" borderId="51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6" xfId="0" applyFont="1" applyBorder="1" applyAlignment="1">
      <alignment horizontal="left" vertical="center" wrapText="1"/>
    </xf>
    <xf numFmtId="0" fontId="34" fillId="35" borderId="46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30" fillId="0" borderId="46" xfId="0" applyFont="1" applyFill="1" applyBorder="1" applyAlignment="1">
      <alignment horizontal="left" vertical="center" wrapText="1"/>
    </xf>
    <xf numFmtId="0" fontId="13" fillId="40" borderId="46" xfId="0" applyFont="1" applyFill="1" applyBorder="1" applyAlignment="1">
      <alignment horizontal="left" vertical="center" wrapText="1"/>
    </xf>
    <xf numFmtId="0" fontId="30" fillId="0" borderId="46" xfId="0" applyFont="1" applyBorder="1" applyAlignment="1">
      <alignment horizontal="left" vertical="center" wrapText="1"/>
    </xf>
    <xf numFmtId="0" fontId="30" fillId="0" borderId="5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14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3" fillId="40" borderId="20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4" fillId="35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6" fillId="40" borderId="47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183" fontId="27" fillId="0" borderId="31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2" fillId="0" borderId="55" xfId="0" applyNumberFormat="1" applyFont="1" applyBorder="1" applyAlignment="1">
      <alignment horizontal="center" vertical="center" wrapText="1"/>
    </xf>
    <xf numFmtId="185" fontId="33" fillId="0" borderId="49" xfId="0" applyNumberFormat="1" applyFont="1" applyFill="1" applyBorder="1" applyAlignment="1">
      <alignment horizontal="center" vertical="center" wrapText="1"/>
    </xf>
    <xf numFmtId="185" fontId="1" fillId="0" borderId="55" xfId="0" applyNumberFormat="1" applyFont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33" fillId="0" borderId="49" xfId="0" applyNumberFormat="1" applyFont="1" applyBorder="1" applyAlignment="1">
      <alignment horizontal="center" vertical="center" wrapText="1"/>
    </xf>
    <xf numFmtId="185" fontId="33" fillId="0" borderId="49" xfId="0" applyNumberFormat="1" applyFont="1" applyBorder="1" applyAlignment="1">
      <alignment horizontal="center" vertical="center" wrapText="1"/>
    </xf>
    <xf numFmtId="183" fontId="33" fillId="0" borderId="56" xfId="0" applyNumberFormat="1" applyFont="1" applyBorder="1" applyAlignment="1">
      <alignment horizontal="center" vertical="center" wrapText="1"/>
    </xf>
    <xf numFmtId="183" fontId="33" fillId="0" borderId="49" xfId="0" applyNumberFormat="1" applyFont="1" applyBorder="1" applyAlignment="1">
      <alignment horizontal="center" vertical="center" wrapText="1"/>
    </xf>
    <xf numFmtId="183" fontId="33" fillId="35" borderId="49" xfId="0" applyNumberFormat="1" applyFont="1" applyFill="1" applyBorder="1" applyAlignment="1">
      <alignment horizontal="center" vertical="center" wrapText="1"/>
    </xf>
    <xf numFmtId="2" fontId="33" fillId="0" borderId="57" xfId="0" applyNumberFormat="1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8" fillId="35" borderId="47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 wrapText="1"/>
    </xf>
    <xf numFmtId="183" fontId="30" fillId="0" borderId="6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8" fillId="40" borderId="47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183" fontId="33" fillId="40" borderId="49" xfId="0" applyNumberFormat="1" applyFont="1" applyFill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185" fontId="33" fillId="40" borderId="49" xfId="0" applyNumberFormat="1" applyFont="1" applyFill="1" applyBorder="1" applyAlignment="1">
      <alignment horizontal="center" vertical="center" wrapText="1"/>
    </xf>
    <xf numFmtId="2" fontId="30" fillId="0" borderId="58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38" borderId="24" xfId="0" applyFont="1" applyFill="1" applyBorder="1" applyAlignment="1">
      <alignment horizontal="center" vertical="center" wrapText="1"/>
    </xf>
    <xf numFmtId="0" fontId="1" fillId="38" borderId="51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8" borderId="38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9" fillId="37" borderId="23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10" fillId="0" borderId="3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3" fillId="0" borderId="3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/>
    </xf>
    <xf numFmtId="49" fontId="23" fillId="0" borderId="47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1" fillId="34" borderId="47" xfId="0" applyNumberFormat="1" applyFont="1" applyFill="1" applyBorder="1" applyAlignment="1">
      <alignment horizontal="center" vertical="center" wrapText="1"/>
    </xf>
    <xf numFmtId="49" fontId="9" fillId="34" borderId="36" xfId="0" applyNumberFormat="1" applyFont="1" applyFill="1" applyBorder="1" applyAlignment="1">
      <alignment horizontal="center" vertical="center" wrapText="1"/>
    </xf>
    <xf numFmtId="49" fontId="7" fillId="34" borderId="36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34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49" fontId="6" fillId="41" borderId="10" xfId="0" applyNumberFormat="1" applyFont="1" applyFill="1" applyBorder="1" applyAlignment="1">
      <alignment horizontal="center" vertical="center"/>
    </xf>
    <xf numFmtId="0" fontId="1" fillId="41" borderId="38" xfId="0" applyFont="1" applyFill="1" applyBorder="1" applyAlignment="1">
      <alignment horizontal="center" vertical="center" wrapText="1"/>
    </xf>
    <xf numFmtId="0" fontId="1" fillId="41" borderId="24" xfId="0" applyFont="1" applyFill="1" applyBorder="1" applyAlignment="1">
      <alignment horizontal="center" vertical="center" wrapText="1"/>
    </xf>
    <xf numFmtId="49" fontId="6" fillId="42" borderId="3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6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7" fillId="0" borderId="66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185" fontId="7" fillId="0" borderId="67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9" fillId="3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60" xfId="0" applyNumberFormat="1" applyFont="1" applyBorder="1" applyAlignment="1">
      <alignment horizontal="center" vertical="center"/>
    </xf>
    <xf numFmtId="49" fontId="4" fillId="36" borderId="47" xfId="0" applyNumberFormat="1" applyFont="1" applyFill="1" applyBorder="1" applyAlignment="1">
      <alignment horizontal="center" vertical="center" wrapText="1"/>
    </xf>
    <xf numFmtId="49" fontId="11" fillId="36" borderId="36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85" fontId="1" fillId="0" borderId="55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10" fillId="34" borderId="47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0" fillId="34" borderId="36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185" fontId="10" fillId="34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center" vertical="center"/>
    </xf>
    <xf numFmtId="49" fontId="4" fillId="36" borderId="66" xfId="0" applyNumberFormat="1" applyFont="1" applyFill="1" applyBorder="1" applyAlignment="1">
      <alignment wrapText="1" readingOrder="1"/>
    </xf>
    <xf numFmtId="49" fontId="1" fillId="33" borderId="66" xfId="0" applyNumberFormat="1" applyFont="1" applyFill="1" applyBorder="1" applyAlignment="1">
      <alignment wrapText="1" readingOrder="1"/>
    </xf>
    <xf numFmtId="49" fontId="2" fillId="0" borderId="66" xfId="0" applyNumberFormat="1" applyFont="1" applyFill="1" applyBorder="1" applyAlignment="1">
      <alignment wrapText="1" readingOrder="1"/>
    </xf>
    <xf numFmtId="49" fontId="7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49" fontId="6" fillId="33" borderId="66" xfId="0" applyNumberFormat="1" applyFont="1" applyFill="1" applyBorder="1" applyAlignment="1">
      <alignment wrapText="1" readingOrder="1"/>
    </xf>
    <xf numFmtId="0" fontId="2" fillId="0" borderId="66" xfId="0" applyFont="1" applyFill="1" applyBorder="1" applyAlignment="1">
      <alignment wrapText="1"/>
    </xf>
    <xf numFmtId="49" fontId="10" fillId="0" borderId="66" xfId="0" applyNumberFormat="1" applyFont="1" applyFill="1" applyBorder="1" applyAlignment="1">
      <alignment wrapText="1" readingOrder="1"/>
    </xf>
    <xf numFmtId="49" fontId="8" fillId="0" borderId="66" xfId="0" applyNumberFormat="1" applyFont="1" applyFill="1" applyBorder="1" applyAlignment="1">
      <alignment wrapText="1" readingOrder="1"/>
    </xf>
    <xf numFmtId="49" fontId="9" fillId="0" borderId="66" xfId="0" applyNumberFormat="1" applyFont="1" applyFill="1" applyBorder="1" applyAlignment="1">
      <alignment wrapText="1" readingOrder="1"/>
    </xf>
    <xf numFmtId="0" fontId="2" fillId="0" borderId="6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wrapText="1"/>
    </xf>
    <xf numFmtId="49" fontId="4" fillId="0" borderId="66" xfId="0" applyNumberFormat="1" applyFont="1" applyFill="1" applyBorder="1" applyAlignment="1">
      <alignment wrapText="1" readingOrder="1"/>
    </xf>
    <xf numFmtId="49" fontId="1" fillId="0" borderId="66" xfId="0" applyNumberFormat="1" applyFont="1" applyFill="1" applyBorder="1" applyAlignment="1">
      <alignment wrapText="1" readingOrder="1"/>
    </xf>
    <xf numFmtId="0" fontId="2" fillId="0" borderId="14" xfId="0" applyFont="1" applyBorder="1" applyAlignment="1">
      <alignment vertical="center" wrapText="1"/>
    </xf>
    <xf numFmtId="49" fontId="2" fillId="34" borderId="66" xfId="0" applyNumberFormat="1" applyFont="1" applyFill="1" applyBorder="1" applyAlignment="1">
      <alignment horizontal="left" vertical="center" wrapText="1" readingOrder="1"/>
    </xf>
    <xf numFmtId="49" fontId="2" fillId="0" borderId="66" xfId="0" applyNumberFormat="1" applyFont="1" applyFill="1" applyBorder="1" applyAlignment="1">
      <alignment horizontal="left" wrapText="1" readingOrder="1"/>
    </xf>
    <xf numFmtId="49" fontId="2" fillId="34" borderId="66" xfId="0" applyNumberFormat="1" applyFont="1" applyFill="1" applyBorder="1" applyAlignment="1">
      <alignment horizontal="left" wrapText="1" readingOrder="1"/>
    </xf>
    <xf numFmtId="49" fontId="2" fillId="0" borderId="66" xfId="0" applyNumberFormat="1" applyFont="1" applyFill="1" applyBorder="1" applyAlignment="1">
      <alignment horizontal="left" vertical="center" wrapText="1" readingOrder="1"/>
    </xf>
    <xf numFmtId="49" fontId="9" fillId="0" borderId="66" xfId="0" applyNumberFormat="1" applyFont="1" applyFill="1" applyBorder="1" applyAlignment="1">
      <alignment horizontal="left" wrapText="1" readingOrder="1"/>
    </xf>
    <xf numFmtId="49" fontId="4" fillId="0" borderId="66" xfId="0" applyNumberFormat="1" applyFont="1" applyFill="1" applyBorder="1" applyAlignment="1">
      <alignment horizontal="left" wrapText="1" readingOrder="1"/>
    </xf>
    <xf numFmtId="185" fontId="7" fillId="0" borderId="45" xfId="0" applyNumberFormat="1" applyFont="1" applyFill="1" applyBorder="1" applyAlignment="1">
      <alignment horizontal="center" vertical="center"/>
    </xf>
    <xf numFmtId="0" fontId="1" fillId="39" borderId="31" xfId="0" applyFont="1" applyFill="1" applyBorder="1" applyAlignment="1">
      <alignment vertical="center" wrapText="1"/>
    </xf>
    <xf numFmtId="0" fontId="6" fillId="39" borderId="17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185" fontId="1" fillId="39" borderId="16" xfId="0" applyNumberFormat="1" applyFont="1" applyFill="1" applyBorder="1" applyAlignment="1">
      <alignment horizontal="center" vertical="center"/>
    </xf>
    <xf numFmtId="185" fontId="2" fillId="33" borderId="37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85" fontId="1" fillId="33" borderId="10" xfId="0" applyNumberFormat="1" applyFont="1" applyFill="1" applyBorder="1" applyAlignment="1">
      <alignment horizontal="center" vertical="center"/>
    </xf>
    <xf numFmtId="0" fontId="2" fillId="41" borderId="47" xfId="0" applyFont="1" applyFill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49" fontId="10" fillId="41" borderId="14" xfId="0" applyNumberFormat="1" applyFont="1" applyFill="1" applyBorder="1" applyAlignment="1">
      <alignment horizontal="center" vertical="center" wrapText="1"/>
    </xf>
    <xf numFmtId="185" fontId="10" fillId="41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0" fillId="0" borderId="11" xfId="0" applyBorder="1" applyAlignment="1">
      <alignment wrapText="1"/>
    </xf>
    <xf numFmtId="0" fontId="2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2" fontId="24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7" fillId="0" borderId="12" xfId="0" applyFont="1" applyBorder="1" applyAlignment="1">
      <alignment horizontal="center" vertical="center" wrapText="1"/>
    </xf>
    <xf numFmtId="185" fontId="1" fillId="41" borderId="37" xfId="0" applyNumberFormat="1" applyFont="1" applyFill="1" applyBorder="1" applyAlignment="1">
      <alignment horizontal="center" vertical="center"/>
    </xf>
    <xf numFmtId="49" fontId="6" fillId="42" borderId="16" xfId="0" applyNumberFormat="1" applyFont="1" applyFill="1" applyBorder="1" applyAlignment="1">
      <alignment horizontal="center" vertical="center" wrapText="1"/>
    </xf>
    <xf numFmtId="49" fontId="6" fillId="42" borderId="31" xfId="0" applyNumberFormat="1" applyFont="1" applyFill="1" applyBorder="1" applyAlignment="1">
      <alignment horizontal="center" vertical="center" wrapText="1"/>
    </xf>
    <xf numFmtId="49" fontId="6" fillId="42" borderId="17" xfId="0" applyNumberFormat="1" applyFont="1" applyFill="1" applyBorder="1" applyAlignment="1">
      <alignment horizontal="center" vertical="center" wrapText="1"/>
    </xf>
    <xf numFmtId="49" fontId="6" fillId="42" borderId="55" xfId="0" applyNumberFormat="1" applyFont="1" applyFill="1" applyBorder="1" applyAlignment="1">
      <alignment horizontal="center" vertical="center" wrapText="1"/>
    </xf>
    <xf numFmtId="185" fontId="6" fillId="42" borderId="16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center" wrapText="1"/>
    </xf>
    <xf numFmtId="49" fontId="31" fillId="0" borderId="0" xfId="0" applyNumberFormat="1" applyFont="1" applyAlignment="1">
      <alignment horizontal="right"/>
    </xf>
    <xf numFmtId="183" fontId="0" fillId="0" borderId="0" xfId="0" applyNumberFormat="1" applyAlignment="1">
      <alignment/>
    </xf>
    <xf numFmtId="49" fontId="6" fillId="43" borderId="10" xfId="0" applyNumberFormat="1" applyFont="1" applyFill="1" applyBorder="1" applyAlignment="1">
      <alignment horizontal="center" vertical="center" wrapText="1"/>
    </xf>
    <xf numFmtId="0" fontId="6" fillId="43" borderId="38" xfId="0" applyFont="1" applyFill="1" applyBorder="1" applyAlignment="1">
      <alignment horizontal="left" vertical="center" wrapText="1"/>
    </xf>
    <xf numFmtId="0" fontId="1" fillId="43" borderId="24" xfId="0" applyFont="1" applyFill="1" applyBorder="1" applyAlignment="1">
      <alignment horizontal="center" vertical="center" wrapText="1"/>
    </xf>
    <xf numFmtId="49" fontId="7" fillId="43" borderId="11" xfId="0" applyNumberFormat="1" applyFont="1" applyFill="1" applyBorder="1" applyAlignment="1">
      <alignment horizontal="center" vertical="center" wrapText="1"/>
    </xf>
    <xf numFmtId="49" fontId="7" fillId="43" borderId="36" xfId="0" applyNumberFormat="1" applyFont="1" applyFill="1" applyBorder="1" applyAlignment="1">
      <alignment horizontal="center" vertical="center" wrapText="1"/>
    </xf>
    <xf numFmtId="49" fontId="7" fillId="43" borderId="14" xfId="0" applyNumberFormat="1" applyFont="1" applyFill="1" applyBorder="1" applyAlignment="1">
      <alignment horizontal="center" vertical="center" wrapText="1"/>
    </xf>
    <xf numFmtId="185" fontId="1" fillId="43" borderId="1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0" fontId="7" fillId="0" borderId="69" xfId="0" applyFont="1" applyBorder="1" applyAlignment="1">
      <alignment vertical="center" wrapText="1"/>
    </xf>
    <xf numFmtId="49" fontId="7" fillId="0" borderId="69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left" vertical="center" wrapText="1" readingOrder="1"/>
    </xf>
    <xf numFmtId="49" fontId="1" fillId="33" borderId="38" xfId="0" applyNumberFormat="1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61" xfId="0" applyNumberFormat="1" applyFont="1" applyFill="1" applyBorder="1" applyAlignment="1">
      <alignment horizontal="center" vertical="center" wrapText="1"/>
    </xf>
    <xf numFmtId="185" fontId="1" fillId="33" borderId="37" xfId="0" applyNumberFormat="1" applyFont="1" applyFill="1" applyBorder="1" applyAlignment="1">
      <alignment horizontal="center" vertical="center"/>
    </xf>
    <xf numFmtId="49" fontId="6" fillId="42" borderId="13" xfId="0" applyNumberFormat="1" applyFont="1" applyFill="1" applyBorder="1" applyAlignment="1">
      <alignment horizontal="left" vertical="center" wrapText="1" readingOrder="1"/>
    </xf>
    <xf numFmtId="49" fontId="9" fillId="0" borderId="7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85" fontId="7" fillId="0" borderId="71" xfId="0" applyNumberFormat="1" applyFont="1" applyFill="1" applyBorder="1" applyAlignment="1">
      <alignment horizontal="center" vertical="center"/>
    </xf>
    <xf numFmtId="185" fontId="10" fillId="0" borderId="71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" fillId="44" borderId="47" xfId="0" applyNumberFormat="1" applyFont="1" applyFill="1" applyBorder="1" applyAlignment="1">
      <alignment horizontal="center" vertical="center" wrapText="1"/>
    </xf>
    <xf numFmtId="185" fontId="1" fillId="44" borderId="10" xfId="0" applyNumberFormat="1" applyFont="1" applyFill="1" applyBorder="1" applyAlignment="1">
      <alignment horizontal="center" vertical="center"/>
    </xf>
    <xf numFmtId="49" fontId="1" fillId="44" borderId="38" xfId="0" applyNumberFormat="1" applyFont="1" applyFill="1" applyBorder="1" applyAlignment="1">
      <alignment horizontal="center" vertical="center" wrapText="1"/>
    </xf>
    <xf numFmtId="185" fontId="1" fillId="44" borderId="37" xfId="0" applyNumberFormat="1" applyFont="1" applyFill="1" applyBorder="1" applyAlignment="1">
      <alignment horizontal="center" vertical="center"/>
    </xf>
    <xf numFmtId="0" fontId="10" fillId="44" borderId="11" xfId="0" applyFont="1" applyFill="1" applyBorder="1" applyAlignment="1">
      <alignment horizontal="center" vertical="center"/>
    </xf>
    <xf numFmtId="0" fontId="10" fillId="44" borderId="36" xfId="0" applyFont="1" applyFill="1" applyBorder="1" applyAlignment="1">
      <alignment horizontal="center" vertical="center"/>
    </xf>
    <xf numFmtId="49" fontId="10" fillId="44" borderId="66" xfId="0" applyNumberFormat="1" applyFont="1" applyFill="1" applyBorder="1" applyAlignment="1">
      <alignment horizontal="center" vertical="center"/>
    </xf>
    <xf numFmtId="49" fontId="6" fillId="44" borderId="10" xfId="0" applyNumberFormat="1" applyFont="1" applyFill="1" applyBorder="1" applyAlignment="1">
      <alignment horizontal="center" vertical="center"/>
    </xf>
    <xf numFmtId="49" fontId="7" fillId="44" borderId="24" xfId="0" applyNumberFormat="1" applyFont="1" applyFill="1" applyBorder="1" applyAlignment="1">
      <alignment horizontal="center" vertical="center" wrapText="1"/>
    </xf>
    <xf numFmtId="49" fontId="1" fillId="44" borderId="11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 wrapText="1"/>
    </xf>
    <xf numFmtId="49" fontId="1" fillId="44" borderId="2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6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6" fillId="44" borderId="37" xfId="0" applyNumberFormat="1" applyFont="1" applyFill="1" applyBorder="1" applyAlignment="1">
      <alignment horizontal="center" vertical="center"/>
    </xf>
    <xf numFmtId="49" fontId="32" fillId="44" borderId="61" xfId="0" applyNumberFormat="1" applyFont="1" applyFill="1" applyBorder="1" applyAlignment="1">
      <alignment horizontal="center" vertical="center" wrapText="1"/>
    </xf>
    <xf numFmtId="49" fontId="0" fillId="44" borderId="39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0" fillId="41" borderId="61" xfId="0" applyFont="1" applyFill="1" applyBorder="1" applyAlignment="1">
      <alignment horizontal="center" vertical="center"/>
    </xf>
    <xf numFmtId="49" fontId="10" fillId="41" borderId="39" xfId="0" applyNumberFormat="1" applyFont="1" applyFill="1" applyBorder="1" applyAlignment="1">
      <alignment horizontal="center" vertical="center"/>
    </xf>
    <xf numFmtId="185" fontId="7" fillId="0" borderId="70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wrapText="1" readingOrder="1"/>
    </xf>
    <xf numFmtId="49" fontId="7" fillId="0" borderId="49" xfId="0" applyNumberFormat="1" applyFont="1" applyFill="1" applyBorder="1" applyAlignment="1">
      <alignment wrapText="1" readingOrder="1"/>
    </xf>
    <xf numFmtId="49" fontId="6" fillId="44" borderId="49" xfId="0" applyNumberFormat="1" applyFont="1" applyFill="1" applyBorder="1" applyAlignment="1">
      <alignment wrapText="1" readingOrder="1"/>
    </xf>
    <xf numFmtId="0" fontId="2" fillId="0" borderId="49" xfId="0" applyFont="1" applyBorder="1" applyAlignment="1">
      <alignment vertical="center" wrapText="1"/>
    </xf>
    <xf numFmtId="49" fontId="6" fillId="44" borderId="72" xfId="0" applyNumberFormat="1" applyFont="1" applyFill="1" applyBorder="1" applyAlignment="1">
      <alignment horizontal="left" vertical="center" wrapText="1" readingOrder="1"/>
    </xf>
    <xf numFmtId="49" fontId="7" fillId="0" borderId="73" xfId="0" applyNumberFormat="1" applyFont="1" applyFill="1" applyBorder="1" applyAlignment="1">
      <alignment wrapText="1" readingOrder="1"/>
    </xf>
    <xf numFmtId="49" fontId="2" fillId="34" borderId="49" xfId="0" applyNumberFormat="1" applyFont="1" applyFill="1" applyBorder="1" applyAlignment="1">
      <alignment horizontal="left" vertical="center" wrapText="1" readingOrder="1"/>
    </xf>
    <xf numFmtId="49" fontId="2" fillId="0" borderId="49" xfId="0" applyNumberFormat="1" applyFont="1" applyFill="1" applyBorder="1" applyAlignment="1">
      <alignment horizontal="left" wrapText="1" readingOrder="1"/>
    </xf>
    <xf numFmtId="187" fontId="2" fillId="0" borderId="49" xfId="0" applyNumberFormat="1" applyFont="1" applyFill="1" applyBorder="1" applyAlignment="1" applyProtection="1">
      <alignment horizontal="left" wrapText="1" readingOrder="1"/>
      <protection locked="0"/>
    </xf>
    <xf numFmtId="49" fontId="2" fillId="34" borderId="49" xfId="0" applyNumberFormat="1" applyFont="1" applyFill="1" applyBorder="1" applyAlignment="1">
      <alignment horizontal="left" wrapText="1" readingOrder="1"/>
    </xf>
    <xf numFmtId="0" fontId="6" fillId="41" borderId="72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49" fontId="9" fillId="0" borderId="67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49" fontId="6" fillId="45" borderId="39" xfId="0" applyNumberFormat="1" applyFont="1" applyFill="1" applyBorder="1" applyAlignment="1">
      <alignment horizontal="left" vertical="center" wrapText="1" readingOrder="1"/>
    </xf>
    <xf numFmtId="49" fontId="6" fillId="45" borderId="37" xfId="0" applyNumberFormat="1" applyFont="1" applyFill="1" applyBorder="1" applyAlignment="1">
      <alignment horizontal="center" vertical="center" wrapText="1"/>
    </xf>
    <xf numFmtId="0" fontId="6" fillId="45" borderId="24" xfId="0" applyFont="1" applyFill="1" applyBorder="1" applyAlignment="1">
      <alignment horizontal="center" vertical="center" wrapText="1"/>
    </xf>
    <xf numFmtId="49" fontId="36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1" fillId="45" borderId="38" xfId="0" applyNumberFormat="1" applyFont="1" applyFill="1" applyBorder="1" applyAlignment="1">
      <alignment horizontal="center" vertical="center" wrapText="1"/>
    </xf>
    <xf numFmtId="49" fontId="1" fillId="45" borderId="24" xfId="0" applyNumberFormat="1" applyFont="1" applyFill="1" applyBorder="1" applyAlignment="1">
      <alignment horizontal="center" vertical="center" wrapText="1"/>
    </xf>
    <xf numFmtId="49" fontId="1" fillId="45" borderId="61" xfId="0" applyNumberFormat="1" applyFont="1" applyFill="1" applyBorder="1" applyAlignment="1">
      <alignment horizontal="center" vertical="center" wrapText="1"/>
    </xf>
    <xf numFmtId="49" fontId="1" fillId="45" borderId="64" xfId="0" applyNumberFormat="1" applyFont="1" applyFill="1" applyBorder="1" applyAlignment="1">
      <alignment horizontal="center" vertical="center" wrapText="1"/>
    </xf>
    <xf numFmtId="185" fontId="1" fillId="45" borderId="37" xfId="0" applyNumberFormat="1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/>
    </xf>
    <xf numFmtId="49" fontId="1" fillId="45" borderId="47" xfId="0" applyNumberFormat="1" applyFont="1" applyFill="1" applyBorder="1" applyAlignment="1">
      <alignment horizontal="center" vertical="center" wrapText="1"/>
    </xf>
    <xf numFmtId="49" fontId="7" fillId="45" borderId="61" xfId="0" applyNumberFormat="1" applyFont="1" applyFill="1" applyBorder="1" applyAlignment="1">
      <alignment horizontal="center" vertical="center" wrapText="1"/>
    </xf>
    <xf numFmtId="185" fontId="1" fillId="45" borderId="10" xfId="0" applyNumberFormat="1" applyFont="1" applyFill="1" applyBorder="1" applyAlignment="1">
      <alignment horizontal="center" vertical="center"/>
    </xf>
    <xf numFmtId="49" fontId="7" fillId="45" borderId="24" xfId="0" applyNumberFormat="1" applyFont="1" applyFill="1" applyBorder="1" applyAlignment="1">
      <alignment horizontal="center" vertical="center" wrapText="1"/>
    </xf>
    <xf numFmtId="0" fontId="6" fillId="45" borderId="14" xfId="0" applyFont="1" applyFill="1" applyBorder="1" applyAlignment="1">
      <alignment horizontal="left" vertical="center" wrapText="1"/>
    </xf>
    <xf numFmtId="0" fontId="6" fillId="45" borderId="11" xfId="0" applyFont="1" applyFill="1" applyBorder="1" applyAlignment="1">
      <alignment horizontal="center"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49" fontId="6" fillId="45" borderId="66" xfId="0" applyNumberFormat="1" applyFont="1" applyFill="1" applyBorder="1" applyAlignment="1">
      <alignment wrapText="1" readingOrder="1"/>
    </xf>
    <xf numFmtId="0" fontId="10" fillId="45" borderId="11" xfId="0" applyFont="1" applyFill="1" applyBorder="1" applyAlignment="1">
      <alignment horizontal="center" vertical="center"/>
    </xf>
    <xf numFmtId="0" fontId="10" fillId="45" borderId="36" xfId="0" applyFont="1" applyFill="1" applyBorder="1" applyAlignment="1">
      <alignment horizontal="center" vertical="center"/>
    </xf>
    <xf numFmtId="49" fontId="6" fillId="45" borderId="10" xfId="0" applyNumberFormat="1" applyFont="1" applyFill="1" applyBorder="1" applyAlignment="1">
      <alignment horizontal="center" vertical="center" wrapText="1"/>
    </xf>
    <xf numFmtId="49" fontId="6" fillId="45" borderId="11" xfId="0" applyNumberFormat="1" applyFont="1" applyFill="1" applyBorder="1" applyAlignment="1">
      <alignment horizontal="center" vertical="center" wrapText="1"/>
    </xf>
    <xf numFmtId="49" fontId="6" fillId="45" borderId="49" xfId="0" applyNumberFormat="1" applyFont="1" applyFill="1" applyBorder="1" applyAlignment="1">
      <alignment wrapText="1" readingOrder="1"/>
    </xf>
    <xf numFmtId="49" fontId="10" fillId="45" borderId="66" xfId="0" applyNumberFormat="1" applyFont="1" applyFill="1" applyBorder="1" applyAlignment="1">
      <alignment horizontal="center" vertical="center"/>
    </xf>
    <xf numFmtId="49" fontId="6" fillId="45" borderId="70" xfId="0" applyNumberFormat="1" applyFont="1" applyFill="1" applyBorder="1" applyAlignment="1">
      <alignment horizontal="center" vertical="center"/>
    </xf>
    <xf numFmtId="0" fontId="6" fillId="45" borderId="34" xfId="0" applyFont="1" applyFill="1" applyBorder="1" applyAlignment="1">
      <alignment vertical="center" wrapText="1"/>
    </xf>
    <xf numFmtId="0" fontId="1" fillId="45" borderId="25" xfId="0" applyFont="1" applyFill="1" applyBorder="1" applyAlignment="1">
      <alignment horizontal="center" vertical="center" wrapText="1"/>
    </xf>
    <xf numFmtId="49" fontId="1" fillId="45" borderId="0" xfId="0" applyNumberFormat="1" applyFont="1" applyFill="1" applyBorder="1" applyAlignment="1">
      <alignment horizontal="center" vertical="center"/>
    </xf>
    <xf numFmtId="185" fontId="1" fillId="45" borderId="70" xfId="0" applyNumberFormat="1" applyFont="1" applyFill="1" applyBorder="1" applyAlignment="1">
      <alignment horizontal="center" vertical="center"/>
    </xf>
    <xf numFmtId="0" fontId="6" fillId="45" borderId="64" xfId="0" applyFont="1" applyFill="1" applyBorder="1" applyAlignment="1">
      <alignment vertical="center" wrapText="1"/>
    </xf>
    <xf numFmtId="0" fontId="1" fillId="45" borderId="24" xfId="0" applyFont="1" applyFill="1" applyBorder="1" applyAlignment="1">
      <alignment horizontal="center" vertical="center" wrapText="1"/>
    </xf>
    <xf numFmtId="185" fontId="1" fillId="45" borderId="71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left" vertical="center" wrapText="1" readingOrder="1"/>
    </xf>
    <xf numFmtId="49" fontId="6" fillId="46" borderId="31" xfId="0" applyNumberFormat="1" applyFont="1" applyFill="1" applyBorder="1" applyAlignment="1">
      <alignment horizontal="center" vertical="center" wrapText="1"/>
    </xf>
    <xf numFmtId="49" fontId="6" fillId="46" borderId="17" xfId="0" applyNumberFormat="1" applyFont="1" applyFill="1" applyBorder="1" applyAlignment="1">
      <alignment horizontal="center" vertical="center" wrapText="1"/>
    </xf>
    <xf numFmtId="49" fontId="6" fillId="46" borderId="55" xfId="0" applyNumberFormat="1" applyFont="1" applyFill="1" applyBorder="1" applyAlignment="1">
      <alignment horizontal="center" vertical="center" wrapText="1"/>
    </xf>
    <xf numFmtId="49" fontId="6" fillId="46" borderId="33" xfId="0" applyNumberFormat="1" applyFont="1" applyFill="1" applyBorder="1" applyAlignment="1">
      <alignment horizontal="center" vertical="center" wrapText="1"/>
    </xf>
    <xf numFmtId="185" fontId="6" fillId="46" borderId="16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49" fontId="6" fillId="46" borderId="32" xfId="0" applyNumberFormat="1" applyFont="1" applyFill="1" applyBorder="1" applyAlignment="1">
      <alignment wrapText="1" readingOrder="1"/>
    </xf>
    <xf numFmtId="49" fontId="6" fillId="46" borderId="17" xfId="0" applyNumberFormat="1" applyFont="1" applyFill="1" applyBorder="1" applyAlignment="1">
      <alignment horizontal="center" vertical="center"/>
    </xf>
    <xf numFmtId="0" fontId="6" fillId="46" borderId="17" xfId="0" applyFont="1" applyFill="1" applyBorder="1" applyAlignment="1">
      <alignment horizontal="center" vertical="center"/>
    </xf>
    <xf numFmtId="0" fontId="6" fillId="46" borderId="55" xfId="0" applyFont="1" applyFill="1" applyBorder="1" applyAlignment="1">
      <alignment horizontal="center" vertical="center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/>
    </xf>
    <xf numFmtId="0" fontId="6" fillId="46" borderId="33" xfId="0" applyFont="1" applyFill="1" applyBorder="1" applyAlignment="1">
      <alignment vertical="center" wrapText="1"/>
    </xf>
    <xf numFmtId="0" fontId="6" fillId="46" borderId="17" xfId="0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/>
    </xf>
    <xf numFmtId="49" fontId="6" fillId="46" borderId="16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wrapText="1" readingOrder="1"/>
    </xf>
    <xf numFmtId="49" fontId="6" fillId="45" borderId="37" xfId="0" applyNumberFormat="1" applyFont="1" applyFill="1" applyBorder="1" applyAlignment="1">
      <alignment horizontal="center" vertical="center"/>
    </xf>
    <xf numFmtId="49" fontId="1" fillId="45" borderId="24" xfId="0" applyNumberFormat="1" applyFont="1" applyFill="1" applyBorder="1" applyAlignment="1">
      <alignment horizontal="center" vertical="center"/>
    </xf>
    <xf numFmtId="49" fontId="1" fillId="45" borderId="61" xfId="0" applyNumberFormat="1" applyFont="1" applyFill="1" applyBorder="1" applyAlignment="1">
      <alignment horizontal="center" vertical="center"/>
    </xf>
    <xf numFmtId="49" fontId="1" fillId="45" borderId="64" xfId="0" applyNumberFormat="1" applyFont="1" applyFill="1" applyBorder="1" applyAlignment="1">
      <alignment horizontal="center" vertical="center"/>
    </xf>
    <xf numFmtId="49" fontId="6" fillId="46" borderId="55" xfId="0" applyNumberFormat="1" applyFont="1" applyFill="1" applyBorder="1" applyAlignment="1">
      <alignment horizontal="center" vertical="center"/>
    </xf>
    <xf numFmtId="49" fontId="6" fillId="46" borderId="33" xfId="0" applyNumberFormat="1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/>
    </xf>
    <xf numFmtId="49" fontId="32" fillId="45" borderId="61" xfId="0" applyNumberFormat="1" applyFont="1" applyFill="1" applyBorder="1" applyAlignment="1">
      <alignment horizontal="center" vertical="center" wrapText="1"/>
    </xf>
    <xf numFmtId="49" fontId="0" fillId="45" borderId="64" xfId="0" applyNumberFormat="1" applyFont="1" applyFill="1" applyBorder="1" applyAlignment="1">
      <alignment horizontal="center" vertical="center"/>
    </xf>
    <xf numFmtId="49" fontId="36" fillId="46" borderId="17" xfId="0" applyNumberFormat="1" applyFont="1" applyFill="1" applyBorder="1" applyAlignment="1">
      <alignment horizontal="center" vertical="center" wrapText="1"/>
    </xf>
    <xf numFmtId="49" fontId="37" fillId="46" borderId="55" xfId="0" applyNumberFormat="1" applyFont="1" applyFill="1" applyBorder="1" applyAlignment="1">
      <alignment horizontal="center" vertical="center" wrapText="1"/>
    </xf>
    <xf numFmtId="49" fontId="36" fillId="46" borderId="33" xfId="0" applyNumberFormat="1" applyFont="1" applyFill="1" applyBorder="1" applyAlignment="1">
      <alignment horizontal="center" vertical="center"/>
    </xf>
    <xf numFmtId="49" fontId="36" fillId="46" borderId="55" xfId="0" applyNumberFormat="1" applyFont="1" applyFill="1" applyBorder="1" applyAlignment="1">
      <alignment horizontal="center" vertical="center" wrapText="1"/>
    </xf>
    <xf numFmtId="49" fontId="1" fillId="0" borderId="4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left" vertical="center" wrapText="1" readingOrder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wrapText="1" readingOrder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6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65" xfId="0" applyNumberFormat="1" applyFont="1" applyFill="1" applyBorder="1" applyAlignment="1">
      <alignment horizontal="center" vertical="center" wrapText="1"/>
    </xf>
    <xf numFmtId="185" fontId="6" fillId="0" borderId="45" xfId="0" applyNumberFormat="1" applyFont="1" applyFill="1" applyBorder="1" applyAlignment="1">
      <alignment horizontal="center" vertical="center"/>
    </xf>
    <xf numFmtId="185" fontId="1" fillId="33" borderId="66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5" fontId="7" fillId="0" borderId="67" xfId="0" applyNumberFormat="1" applyFont="1" applyFill="1" applyBorder="1" applyAlignment="1">
      <alignment horizontal="center" vertical="center"/>
    </xf>
    <xf numFmtId="0" fontId="6" fillId="45" borderId="38" xfId="0" applyFont="1" applyFill="1" applyBorder="1" applyAlignment="1">
      <alignment horizontal="left" vertical="center" wrapText="1"/>
    </xf>
    <xf numFmtId="49" fontId="6" fillId="45" borderId="36" xfId="0" applyNumberFormat="1" applyFont="1" applyFill="1" applyBorder="1" applyAlignment="1">
      <alignment horizontal="center" vertical="center" wrapText="1"/>
    </xf>
    <xf numFmtId="0" fontId="6" fillId="45" borderId="11" xfId="0" applyFont="1" applyFill="1" applyBorder="1" applyAlignment="1">
      <alignment horizontal="left" vertical="center" wrapText="1"/>
    </xf>
    <xf numFmtId="49" fontId="36" fillId="45" borderId="14" xfId="0" applyNumberFormat="1" applyFont="1" applyFill="1" applyBorder="1" applyAlignment="1">
      <alignment horizontal="center" vertical="center" wrapText="1"/>
    </xf>
    <xf numFmtId="185" fontId="1" fillId="45" borderId="4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85" fontId="6" fillId="42" borderId="71" xfId="0" applyNumberFormat="1" applyFont="1" applyFill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11" fillId="36" borderId="66" xfId="0" applyNumberFormat="1" applyFont="1" applyFill="1" applyBorder="1" applyAlignment="1">
      <alignment horizontal="center" vertical="center" wrapText="1"/>
    </xf>
    <xf numFmtId="49" fontId="6" fillId="33" borderId="6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42" borderId="13" xfId="0" applyNumberFormat="1" applyFont="1" applyFill="1" applyBorder="1" applyAlignment="1">
      <alignment horizontal="center" vertical="center" wrapText="1"/>
    </xf>
    <xf numFmtId="49" fontId="1" fillId="33" borderId="39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46" borderId="13" xfId="0" applyNumberFormat="1" applyFont="1" applyFill="1" applyBorder="1" applyAlignment="1">
      <alignment horizontal="center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 wrapText="1"/>
    </xf>
    <xf numFmtId="49" fontId="9" fillId="33" borderId="66" xfId="0" applyNumberFormat="1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 wrapText="1"/>
    </xf>
    <xf numFmtId="49" fontId="37" fillId="42" borderId="13" xfId="0" applyNumberFormat="1" applyFont="1" applyFill="1" applyBorder="1" applyAlignment="1">
      <alignment horizontal="center" vertical="center" wrapText="1"/>
    </xf>
    <xf numFmtId="49" fontId="7" fillId="45" borderId="39" xfId="0" applyNumberFormat="1" applyFont="1" applyFill="1" applyBorder="1" applyAlignment="1">
      <alignment horizontal="center" vertical="center" wrapText="1"/>
    </xf>
    <xf numFmtId="49" fontId="1" fillId="34" borderId="2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85" fontId="6" fillId="46" borderId="71" xfId="0" applyNumberFormat="1" applyFont="1" applyFill="1" applyBorder="1" applyAlignment="1">
      <alignment horizontal="center" vertical="center"/>
    </xf>
    <xf numFmtId="49" fontId="26" fillId="45" borderId="66" xfId="0" applyNumberFormat="1" applyFont="1" applyFill="1" applyBorder="1" applyAlignment="1">
      <alignment horizontal="center" vertical="center" wrapText="1"/>
    </xf>
    <xf numFmtId="49" fontId="23" fillId="0" borderId="66" xfId="0" applyNumberFormat="1" applyFont="1" applyFill="1" applyBorder="1" applyAlignment="1">
      <alignment horizontal="center" vertical="center"/>
    </xf>
    <xf numFmtId="185" fontId="1" fillId="45" borderId="44" xfId="0" applyNumberFormat="1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 wrapText="1"/>
    </xf>
    <xf numFmtId="49" fontId="1" fillId="38" borderId="19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 wrapText="1"/>
    </xf>
    <xf numFmtId="0" fontId="1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41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70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3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2" fillId="0" borderId="20" xfId="0" applyNumberFormat="1" applyFont="1" applyBorder="1" applyAlignment="1" applyProtection="1">
      <alignment vertical="center" wrapText="1"/>
      <protection locked="0"/>
    </xf>
    <xf numFmtId="49" fontId="2" fillId="0" borderId="31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44" borderId="70" xfId="0" applyNumberFormat="1" applyFont="1" applyFill="1" applyBorder="1" applyAlignment="1" applyProtection="1">
      <alignment horizontal="center" vertical="center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49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7" fillId="44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7" fillId="47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44" borderId="37" xfId="0" applyNumberFormat="1" applyFont="1" applyFill="1" applyBorder="1" applyAlignment="1" applyProtection="1">
      <alignment horizontal="center" vertical="center"/>
      <protection locked="0"/>
    </xf>
    <xf numFmtId="49" fontId="2" fillId="44" borderId="10" xfId="0" applyNumberFormat="1" applyFont="1" applyFill="1" applyBorder="1" applyAlignment="1" applyProtection="1">
      <alignment horizontal="center" vertical="center"/>
      <protection locked="0"/>
    </xf>
    <xf numFmtId="0" fontId="2" fillId="47" borderId="17" xfId="0" applyNumberFormat="1" applyFont="1" applyFill="1" applyBorder="1" applyAlignment="1" applyProtection="1">
      <alignment horizontal="center" vertical="center"/>
      <protection locked="0"/>
    </xf>
    <xf numFmtId="0" fontId="2" fillId="4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2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42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7" borderId="16" xfId="0" applyNumberFormat="1" applyFont="1" applyFill="1" applyBorder="1" applyAlignment="1" applyProtection="1">
      <alignment horizontal="center" vertical="center"/>
      <protection locked="0"/>
    </xf>
    <xf numFmtId="0" fontId="2" fillId="47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74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45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67" xfId="0" applyNumberFormat="1" applyFont="1" applyFill="1" applyBorder="1" applyAlignment="1" applyProtection="1">
      <alignment horizontal="center" vertical="center"/>
      <protection locked="0"/>
    </xf>
    <xf numFmtId="49" fontId="2" fillId="47" borderId="71" xfId="0" applyNumberFormat="1" applyFont="1" applyFill="1" applyBorder="1" applyAlignment="1" applyProtection="1">
      <alignment horizontal="center" vertical="center"/>
      <protection locked="0"/>
    </xf>
    <xf numFmtId="49" fontId="2" fillId="44" borderId="40" xfId="0" applyNumberFormat="1" applyFont="1" applyFill="1" applyBorder="1" applyAlignment="1" applyProtection="1">
      <alignment horizontal="center" vertical="center"/>
      <protection locked="0"/>
    </xf>
    <xf numFmtId="0" fontId="2" fillId="44" borderId="7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7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7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/>
      <protection locked="0"/>
    </xf>
    <xf numFmtId="0" fontId="2" fillId="0" borderId="74" xfId="0" applyNumberFormat="1" applyFont="1" applyBorder="1" applyAlignment="1" applyProtection="1">
      <alignment horizontal="center" vertical="center"/>
      <protection locked="0"/>
    </xf>
    <xf numFmtId="0" fontId="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185" fontId="16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85" fontId="13" fillId="0" borderId="20" xfId="0" applyNumberFormat="1" applyFont="1" applyBorder="1" applyAlignment="1" applyProtection="1">
      <alignment horizontal="center"/>
      <protection locked="0"/>
    </xf>
    <xf numFmtId="185" fontId="18" fillId="0" borderId="20" xfId="0" applyNumberFormat="1" applyFont="1" applyBorder="1" applyAlignment="1" applyProtection="1">
      <alignment horizontal="center"/>
      <protection locked="0"/>
    </xf>
    <xf numFmtId="49" fontId="13" fillId="0" borderId="27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185" fontId="13" fillId="0" borderId="19" xfId="0" applyNumberFormat="1" applyFont="1" applyBorder="1" applyAlignment="1" applyProtection="1">
      <alignment horizontal="center"/>
      <protection locked="0"/>
    </xf>
    <xf numFmtId="185" fontId="14" fillId="0" borderId="18" xfId="0" applyNumberFormat="1" applyFont="1" applyBorder="1" applyAlignment="1" applyProtection="1">
      <alignment horizontal="center"/>
      <protection locked="0"/>
    </xf>
    <xf numFmtId="185" fontId="18" fillId="0" borderId="28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Fill="1" applyBorder="1" applyAlignment="1" applyProtection="1">
      <alignment horizontal="left" wrapText="1" readingOrder="1"/>
      <protection locked="0"/>
    </xf>
    <xf numFmtId="0" fontId="7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78" xfId="0" applyNumberFormat="1" applyFont="1" applyFill="1" applyBorder="1" applyAlignment="1" applyProtection="1">
      <alignment horizontal="center" vertical="center"/>
      <protection locked="0"/>
    </xf>
    <xf numFmtId="185" fontId="2" fillId="0" borderId="7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 applyProtection="1">
      <alignment horizontal="left"/>
      <protection locked="0"/>
    </xf>
    <xf numFmtId="0" fontId="2" fillId="47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wrapText="1" readingOrder="1"/>
      <protection locked="0"/>
    </xf>
    <xf numFmtId="0" fontId="7" fillId="0" borderId="20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19" xfId="0" applyNumberFormat="1" applyFont="1" applyFill="1" applyBorder="1" applyAlignment="1" applyProtection="1">
      <alignment wrapText="1" readingOrder="1"/>
      <protection locked="0"/>
    </xf>
    <xf numFmtId="0" fontId="2" fillId="44" borderId="20" xfId="0" applyNumberFormat="1" applyFont="1" applyFill="1" applyBorder="1" applyAlignment="1" applyProtection="1">
      <alignment vertical="center" wrapText="1"/>
      <protection locked="0"/>
    </xf>
    <xf numFmtId="0" fontId="42" fillId="0" borderId="23" xfId="0" applyNumberFormat="1" applyFont="1" applyBorder="1" applyAlignment="1" applyProtection="1">
      <alignment wrapText="1"/>
      <protection locked="0"/>
    </xf>
    <xf numFmtId="0" fontId="2" fillId="34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wrapText="1" readingOrder="1"/>
      <protection locked="0"/>
    </xf>
    <xf numFmtId="0" fontId="2" fillId="34" borderId="20" xfId="0" applyNumberFormat="1" applyFont="1" applyFill="1" applyBorder="1" applyAlignment="1" applyProtection="1">
      <alignment horizontal="left" wrapText="1" readingOrder="1"/>
      <protection locked="0"/>
    </xf>
    <xf numFmtId="0" fontId="2" fillId="0" borderId="20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44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47" borderId="18" xfId="0" applyNumberFormat="1" applyFont="1" applyFill="1" applyBorder="1" applyAlignment="1" applyProtection="1">
      <alignment wrapText="1" readingOrder="1"/>
      <protection locked="0"/>
    </xf>
    <xf numFmtId="0" fontId="7" fillId="0" borderId="28" xfId="0" applyNumberFormat="1" applyFont="1" applyFill="1" applyBorder="1" applyAlignment="1" applyProtection="1">
      <alignment wrapText="1" readingOrder="1"/>
      <protection locked="0"/>
    </xf>
    <xf numFmtId="0" fontId="2" fillId="0" borderId="18" xfId="0" applyNumberFormat="1" applyFont="1" applyBorder="1" applyAlignment="1" applyProtection="1">
      <alignment vertical="center" wrapText="1"/>
      <protection locked="0"/>
    </xf>
    <xf numFmtId="0" fontId="2" fillId="42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28" xfId="0" applyNumberFormat="1" applyFont="1" applyBorder="1" applyAlignment="1" applyProtection="1">
      <alignment vertical="center" wrapText="1"/>
      <protection locked="0"/>
    </xf>
    <xf numFmtId="0" fontId="2" fillId="47" borderId="18" xfId="0" applyNumberFormat="1" applyFont="1" applyFill="1" applyBorder="1" applyAlignment="1" applyProtection="1">
      <alignment vertical="center" wrapText="1"/>
      <protection locked="0"/>
    </xf>
    <xf numFmtId="0" fontId="2" fillId="44" borderId="23" xfId="0" applyNumberFormat="1" applyFont="1" applyFill="1" applyBorder="1" applyAlignment="1" applyProtection="1">
      <alignment vertical="center" wrapText="1"/>
      <protection locked="0"/>
    </xf>
    <xf numFmtId="0" fontId="7" fillId="0" borderId="47" xfId="0" applyNumberFormat="1" applyFont="1" applyBorder="1" applyAlignment="1" applyProtection="1">
      <alignment vertical="center" wrapText="1"/>
      <protection locked="0"/>
    </xf>
    <xf numFmtId="0" fontId="2" fillId="47" borderId="21" xfId="0" applyNumberFormat="1" applyFont="1" applyFill="1" applyBorder="1" applyAlignment="1" applyProtection="1">
      <alignment vertical="center" wrapText="1"/>
      <protection locked="0"/>
    </xf>
    <xf numFmtId="0" fontId="2" fillId="44" borderId="19" xfId="0" applyNumberFormat="1" applyFont="1" applyFill="1" applyBorder="1" applyAlignment="1" applyProtection="1">
      <alignment vertical="center" wrapText="1"/>
      <protection locked="0"/>
    </xf>
    <xf numFmtId="0" fontId="7" fillId="0" borderId="77" xfId="0" applyNumberFormat="1" applyFont="1" applyBorder="1" applyAlignment="1" applyProtection="1">
      <alignment vertical="center" wrapText="1"/>
      <protection locked="0"/>
    </xf>
    <xf numFmtId="0" fontId="7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center" vertical="center" wrapText="1"/>
      <protection locked="0"/>
    </xf>
    <xf numFmtId="183" fontId="14" fillId="0" borderId="16" xfId="0" applyNumberFormat="1" applyFont="1" applyBorder="1" applyAlignment="1" applyProtection="1">
      <alignment horizontal="center"/>
      <protection locked="0"/>
    </xf>
    <xf numFmtId="183" fontId="14" fillId="0" borderId="32" xfId="0" applyNumberFormat="1" applyFont="1" applyBorder="1" applyAlignment="1" applyProtection="1">
      <alignment horizontal="center"/>
      <protection locked="0"/>
    </xf>
    <xf numFmtId="183" fontId="13" fillId="0" borderId="37" xfId="0" applyNumberFormat="1" applyFont="1" applyBorder="1" applyAlignment="1">
      <alignment horizontal="center"/>
    </xf>
    <xf numFmtId="183" fontId="13" fillId="0" borderId="72" xfId="0" applyNumberFormat="1" applyFont="1" applyBorder="1" applyAlignment="1">
      <alignment horizontal="center"/>
    </xf>
    <xf numFmtId="183" fontId="13" fillId="0" borderId="10" xfId="0" applyNumberFormat="1" applyFont="1" applyBorder="1" applyAlignment="1">
      <alignment horizontal="center"/>
    </xf>
    <xf numFmtId="183" fontId="13" fillId="0" borderId="49" xfId="0" applyNumberFormat="1" applyFont="1" applyBorder="1" applyAlignment="1">
      <alignment horizontal="center"/>
    </xf>
    <xf numFmtId="183" fontId="13" fillId="0" borderId="10" xfId="0" applyNumberFormat="1" applyFont="1" applyBorder="1" applyAlignment="1" applyProtection="1">
      <alignment horizontal="center"/>
      <protection locked="0"/>
    </xf>
    <xf numFmtId="183" fontId="13" fillId="0" borderId="49" xfId="0" applyNumberFormat="1" applyFont="1" applyBorder="1" applyAlignment="1" applyProtection="1">
      <alignment horizontal="center"/>
      <protection locked="0"/>
    </xf>
    <xf numFmtId="183" fontId="18" fillId="0" borderId="10" xfId="0" applyNumberFormat="1" applyFont="1" applyBorder="1" applyAlignment="1">
      <alignment horizontal="center"/>
    </xf>
    <xf numFmtId="183" fontId="18" fillId="0" borderId="49" xfId="0" applyNumberFormat="1" applyFont="1" applyBorder="1" applyAlignment="1">
      <alignment horizontal="center"/>
    </xf>
    <xf numFmtId="183" fontId="12" fillId="0" borderId="45" xfId="0" applyNumberFormat="1" applyFont="1" applyBorder="1" applyAlignment="1">
      <alignment horizontal="center"/>
    </xf>
    <xf numFmtId="183" fontId="12" fillId="0" borderId="73" xfId="0" applyNumberFormat="1" applyFont="1" applyBorder="1" applyAlignment="1">
      <alignment horizontal="center"/>
    </xf>
    <xf numFmtId="183" fontId="13" fillId="0" borderId="44" xfId="0" applyNumberFormat="1" applyFont="1" applyBorder="1" applyAlignment="1">
      <alignment horizontal="center"/>
    </xf>
    <xf numFmtId="183" fontId="13" fillId="0" borderId="57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183" fontId="7" fillId="0" borderId="49" xfId="0" applyNumberFormat="1" applyFont="1" applyBorder="1" applyAlignment="1">
      <alignment horizontal="center"/>
    </xf>
    <xf numFmtId="183" fontId="2" fillId="0" borderId="70" xfId="0" applyNumberFormat="1" applyFont="1" applyBorder="1" applyAlignment="1" applyProtection="1">
      <alignment horizontal="center"/>
      <protection locked="0"/>
    </xf>
    <xf numFmtId="183" fontId="2" fillId="0" borderId="79" xfId="0" applyNumberFormat="1" applyFont="1" applyBorder="1" applyAlignment="1" applyProtection="1">
      <alignment horizontal="center"/>
      <protection locked="0"/>
    </xf>
    <xf numFmtId="183" fontId="2" fillId="47" borderId="16" xfId="0" applyNumberFormat="1" applyFont="1" applyFill="1" applyBorder="1" applyAlignment="1" applyProtection="1">
      <alignment horizontal="center" vertical="center"/>
      <protection locked="0"/>
    </xf>
    <xf numFmtId="183" fontId="2" fillId="47" borderId="32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Border="1" applyAlignment="1">
      <alignment horizontal="center" vertical="center"/>
    </xf>
    <xf numFmtId="183" fontId="7" fillId="0" borderId="49" xfId="0" applyNumberFormat="1" applyFont="1" applyBorder="1" applyAlignment="1">
      <alignment horizontal="center" vertical="center"/>
    </xf>
    <xf numFmtId="183" fontId="2" fillId="44" borderId="10" xfId="0" applyNumberFormat="1" applyFont="1" applyFill="1" applyBorder="1" applyAlignment="1" applyProtection="1">
      <alignment horizontal="center" vertical="center"/>
      <protection locked="0"/>
    </xf>
    <xf numFmtId="183" fontId="2" fillId="44" borderId="49" xfId="0" applyNumberFormat="1" applyFont="1" applyFill="1" applyBorder="1" applyAlignment="1" applyProtection="1">
      <alignment horizontal="center" vertical="center"/>
      <protection locked="0"/>
    </xf>
    <xf numFmtId="183" fontId="0" fillId="0" borderId="10" xfId="0" applyNumberFormat="1" applyBorder="1" applyAlignment="1">
      <alignment/>
    </xf>
    <xf numFmtId="183" fontId="0" fillId="0" borderId="49" xfId="0" applyNumberFormat="1" applyBorder="1" applyAlignment="1">
      <alignment/>
    </xf>
    <xf numFmtId="183" fontId="2" fillId="0" borderId="16" xfId="0" applyNumberFormat="1" applyFont="1" applyFill="1" applyBorder="1" applyAlignment="1" applyProtection="1">
      <alignment horizontal="center" vertical="center"/>
      <protection locked="0"/>
    </xf>
    <xf numFmtId="183" fontId="2" fillId="0" borderId="32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0" borderId="45" xfId="0" applyNumberFormat="1" applyFont="1" applyFill="1" applyBorder="1" applyAlignment="1" applyProtection="1">
      <alignment horizontal="center" vertical="center"/>
      <protection locked="0"/>
    </xf>
    <xf numFmtId="183" fontId="2" fillId="0" borderId="73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0" borderId="37" xfId="0" applyNumberFormat="1" applyFont="1" applyFill="1" applyBorder="1" applyAlignment="1" applyProtection="1">
      <alignment horizontal="center" vertical="center"/>
      <protection locked="0"/>
    </xf>
    <xf numFmtId="183" fontId="2" fillId="0" borderId="72" xfId="0" applyNumberFormat="1" applyFont="1" applyFill="1" applyBorder="1" applyAlignment="1" applyProtection="1">
      <alignment horizontal="center" vertical="center"/>
      <protection locked="0"/>
    </xf>
    <xf numFmtId="183" fontId="2" fillId="34" borderId="10" xfId="0" applyNumberFormat="1" applyFont="1" applyFill="1" applyBorder="1" applyAlignment="1" applyProtection="1">
      <alignment horizontal="center" vertical="center"/>
      <protection locked="0"/>
    </xf>
    <xf numFmtId="183" fontId="2" fillId="34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40" xfId="0" applyNumberFormat="1" applyFont="1" applyFill="1" applyBorder="1" applyAlignment="1" applyProtection="1">
      <alignment horizontal="center" vertical="center"/>
      <protection locked="0"/>
    </xf>
    <xf numFmtId="183" fontId="2" fillId="47" borderId="50" xfId="0" applyNumberFormat="1" applyFont="1" applyFill="1" applyBorder="1" applyAlignment="1" applyProtection="1">
      <alignment horizontal="center" vertical="center"/>
      <protection locked="0"/>
    </xf>
    <xf numFmtId="183" fontId="2" fillId="44" borderId="44" xfId="0" applyNumberFormat="1" applyFont="1" applyFill="1" applyBorder="1" applyAlignment="1" applyProtection="1">
      <alignment horizontal="center" vertical="center"/>
      <protection locked="0"/>
    </xf>
    <xf numFmtId="183" fontId="2" fillId="44" borderId="57" xfId="0" applyNumberFormat="1" applyFont="1" applyFill="1" applyBorder="1" applyAlignment="1" applyProtection="1">
      <alignment horizontal="center" vertical="center"/>
      <protection locked="0"/>
    </xf>
    <xf numFmtId="183" fontId="7" fillId="0" borderId="10" xfId="0" applyNumberFormat="1" applyFont="1" applyFill="1" applyBorder="1" applyAlignment="1" applyProtection="1">
      <alignment horizontal="center" vertical="center"/>
      <protection locked="0"/>
    </xf>
    <xf numFmtId="183" fontId="7" fillId="0" borderId="49" xfId="0" applyNumberFormat="1" applyFont="1" applyFill="1" applyBorder="1" applyAlignment="1" applyProtection="1">
      <alignment horizontal="center" vertical="center"/>
      <protection locked="0"/>
    </xf>
    <xf numFmtId="183" fontId="2" fillId="47" borderId="71" xfId="0" applyNumberFormat="1" applyFont="1" applyFill="1" applyBorder="1" applyAlignment="1" applyProtection="1">
      <alignment horizontal="center" vertical="center"/>
      <protection locked="0"/>
    </xf>
    <xf numFmtId="183" fontId="2" fillId="47" borderId="80" xfId="0" applyNumberFormat="1" applyFont="1" applyFill="1" applyBorder="1" applyAlignment="1" applyProtection="1">
      <alignment horizontal="center" vertical="center"/>
      <protection locked="0"/>
    </xf>
    <xf numFmtId="183" fontId="2" fillId="44" borderId="37" xfId="0" applyNumberFormat="1" applyFont="1" applyFill="1" applyBorder="1" applyAlignment="1" applyProtection="1">
      <alignment horizontal="center" vertical="center"/>
      <protection locked="0"/>
    </xf>
    <xf numFmtId="183" fontId="2" fillId="44" borderId="72" xfId="0" applyNumberFormat="1" applyFont="1" applyFill="1" applyBorder="1" applyAlignment="1" applyProtection="1">
      <alignment horizontal="center" vertical="center"/>
      <protection locked="0"/>
    </xf>
    <xf numFmtId="183" fontId="7" fillId="0" borderId="67" xfId="0" applyNumberFormat="1" applyFont="1" applyBorder="1" applyAlignment="1">
      <alignment horizontal="center" vertical="center"/>
    </xf>
    <xf numFmtId="183" fontId="7" fillId="0" borderId="56" xfId="0" applyNumberFormat="1" applyFont="1" applyBorder="1" applyAlignment="1">
      <alignment horizontal="center" vertical="center"/>
    </xf>
    <xf numFmtId="183" fontId="16" fillId="0" borderId="16" xfId="0" applyNumberFormat="1" applyFont="1" applyBorder="1" applyAlignment="1">
      <alignment horizontal="center"/>
    </xf>
    <xf numFmtId="183" fontId="16" fillId="0" borderId="32" xfId="0" applyNumberFormat="1" applyFont="1" applyBorder="1" applyAlignment="1">
      <alignment horizontal="center"/>
    </xf>
    <xf numFmtId="183" fontId="18" fillId="0" borderId="37" xfId="0" applyNumberFormat="1" applyFont="1" applyBorder="1" applyAlignment="1">
      <alignment horizontal="center"/>
    </xf>
    <xf numFmtId="183" fontId="18" fillId="0" borderId="72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center"/>
    </xf>
    <xf numFmtId="183" fontId="16" fillId="0" borderId="49" xfId="0" applyNumberFormat="1" applyFont="1" applyBorder="1" applyAlignment="1">
      <alignment horizontal="center"/>
    </xf>
    <xf numFmtId="183" fontId="18" fillId="0" borderId="67" xfId="0" applyNumberFormat="1" applyFont="1" applyBorder="1" applyAlignment="1">
      <alignment horizontal="center"/>
    </xf>
    <xf numFmtId="183" fontId="18" fillId="0" borderId="56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left"/>
    </xf>
    <xf numFmtId="0" fontId="13" fillId="0" borderId="39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horizontal="left" vertical="top" wrapText="1"/>
    </xf>
    <xf numFmtId="0" fontId="12" fillId="0" borderId="66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7" fillId="0" borderId="79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66" xfId="0" applyFont="1" applyBorder="1" applyAlignment="1">
      <alignment horizontal="left" vertical="top" wrapText="1"/>
    </xf>
    <xf numFmtId="0" fontId="14" fillId="0" borderId="66" xfId="0" applyFont="1" applyFill="1" applyBorder="1" applyAlignment="1">
      <alignment horizontal="left" vertical="top" wrapText="1"/>
    </xf>
    <xf numFmtId="0" fontId="29" fillId="0" borderId="66" xfId="0" applyFont="1" applyBorder="1" applyAlignment="1">
      <alignment horizontal="left"/>
    </xf>
    <xf numFmtId="0" fontId="29" fillId="0" borderId="48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 applyProtection="1">
      <alignment horizontal="center" vertical="center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44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9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0" fontId="7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/>
      <protection locked="0"/>
    </xf>
    <xf numFmtId="0" fontId="2" fillId="4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2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Border="1" applyAlignment="1" applyProtection="1">
      <alignment horizontal="center" vertical="center" wrapText="1"/>
      <protection locked="0"/>
    </xf>
    <xf numFmtId="0" fontId="2" fillId="47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8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4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185" fontId="2" fillId="0" borderId="0" xfId="0" applyNumberFormat="1" applyFont="1" applyBorder="1" applyAlignment="1" applyProtection="1">
      <alignment horizontal="center"/>
      <protection locked="0"/>
    </xf>
    <xf numFmtId="185" fontId="2" fillId="47" borderId="13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44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66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0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0" borderId="39" xfId="0" applyNumberFormat="1" applyFont="1" applyFill="1" applyBorder="1" applyAlignment="1" applyProtection="1">
      <alignment horizontal="center" vertical="center"/>
      <protection locked="0"/>
    </xf>
    <xf numFmtId="185" fontId="7" fillId="0" borderId="35" xfId="0" applyNumberFormat="1" applyFont="1" applyFill="1" applyBorder="1" applyAlignment="1" applyProtection="1">
      <alignment horizontal="center" vertical="center"/>
      <protection locked="0"/>
    </xf>
    <xf numFmtId="185" fontId="2" fillId="34" borderId="66" xfId="0" applyNumberFormat="1" applyFont="1" applyFill="1" applyBorder="1" applyAlignment="1" applyProtection="1">
      <alignment horizontal="center" vertical="center"/>
      <protection locked="0"/>
    </xf>
    <xf numFmtId="185" fontId="2" fillId="0" borderId="13" xfId="0" applyNumberFormat="1" applyFont="1" applyFill="1" applyBorder="1" applyAlignment="1" applyProtection="1">
      <alignment horizontal="center" vertical="center"/>
      <protection locked="0"/>
    </xf>
    <xf numFmtId="185" fontId="2" fillId="42" borderId="39" xfId="0" applyNumberFormat="1" applyFont="1" applyFill="1" applyBorder="1" applyAlignment="1" applyProtection="1">
      <alignment horizontal="center" vertical="center"/>
      <protection locked="0"/>
    </xf>
    <xf numFmtId="185" fontId="2" fillId="47" borderId="22" xfId="0" applyNumberFormat="1" applyFont="1" applyFill="1" applyBorder="1" applyAlignment="1" applyProtection="1">
      <alignment horizontal="center" vertical="center"/>
      <protection locked="0"/>
    </xf>
    <xf numFmtId="185" fontId="2" fillId="44" borderId="68" xfId="0" applyNumberFormat="1" applyFont="1" applyFill="1" applyBorder="1" applyAlignment="1" applyProtection="1">
      <alignment horizontal="center" vertical="center"/>
      <protection locked="0"/>
    </xf>
    <xf numFmtId="185" fontId="7" fillId="0" borderId="48" xfId="0" applyNumberFormat="1" applyFont="1" applyFill="1" applyBorder="1" applyAlignment="1" applyProtection="1">
      <alignment horizontal="center" vertical="center"/>
      <protection locked="0"/>
    </xf>
    <xf numFmtId="185" fontId="2" fillId="47" borderId="26" xfId="0" applyNumberFormat="1" applyFont="1" applyFill="1" applyBorder="1" applyAlignment="1" applyProtection="1">
      <alignment horizontal="center" vertical="center"/>
      <protection locked="0"/>
    </xf>
    <xf numFmtId="185" fontId="2" fillId="44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/>
      <protection locked="0"/>
    </xf>
    <xf numFmtId="0" fontId="9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7" borderId="11" xfId="0" applyNumberFormat="1" applyFont="1" applyFill="1" applyBorder="1" applyAlignment="1" applyProtection="1">
      <alignment horizontal="center" vertical="center"/>
      <protection locked="0"/>
    </xf>
    <xf numFmtId="0" fontId="2" fillId="4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48" borderId="31" xfId="0" applyNumberFormat="1" applyFont="1" applyFill="1" applyBorder="1" applyAlignment="1">
      <alignment horizontal="center" vertical="center" wrapText="1"/>
    </xf>
    <xf numFmtId="49" fontId="7" fillId="48" borderId="17" xfId="0" applyNumberFormat="1" applyFont="1" applyFill="1" applyBorder="1" applyAlignment="1">
      <alignment horizontal="center" vertical="center" wrapText="1"/>
    </xf>
    <xf numFmtId="0" fontId="7" fillId="48" borderId="55" xfId="0" applyFont="1" applyFill="1" applyBorder="1" applyAlignment="1">
      <alignment horizontal="center" vertical="center" wrapText="1"/>
    </xf>
    <xf numFmtId="49" fontId="4" fillId="36" borderId="23" xfId="0" applyNumberFormat="1" applyFont="1" applyFill="1" applyBorder="1" applyAlignment="1">
      <alignment horizontal="center" vertical="center" wrapText="1"/>
    </xf>
    <xf numFmtId="0" fontId="12" fillId="48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/>
      <protection locked="0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49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24" fillId="48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7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185" fontId="1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left" vertical="center" wrapText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 readingOrder="1"/>
      <protection locked="0"/>
    </xf>
    <xf numFmtId="185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wrapText="1" readingOrder="1"/>
      <protection locked="0"/>
    </xf>
    <xf numFmtId="0" fontId="24" fillId="48" borderId="11" xfId="0" applyNumberFormat="1" applyFont="1" applyFill="1" applyBorder="1" applyAlignment="1" applyProtection="1">
      <alignment vertical="center" wrapText="1"/>
      <protection locked="0"/>
    </xf>
    <xf numFmtId="49" fontId="24" fillId="48" borderId="11" xfId="0" applyNumberFormat="1" applyFont="1" applyFill="1" applyBorder="1" applyAlignment="1" applyProtection="1">
      <alignment horizontal="center" vertical="center"/>
      <protection locked="0"/>
    </xf>
    <xf numFmtId="0" fontId="24" fillId="48" borderId="11" xfId="0" applyNumberFormat="1" applyFont="1" applyFill="1" applyBorder="1" applyAlignment="1" applyProtection="1">
      <alignment horizontal="left" wrapText="1" readingOrder="1"/>
      <protection locked="0"/>
    </xf>
    <xf numFmtId="0" fontId="24" fillId="48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2" fillId="0" borderId="11" xfId="0" applyNumberFormat="1" applyFont="1" applyBorder="1" applyAlignment="1" applyProtection="1">
      <alignment vertical="center" wrapText="1"/>
      <protection locked="0"/>
    </xf>
    <xf numFmtId="185" fontId="4" fillId="0" borderId="75" xfId="0" applyNumberFormat="1" applyFont="1" applyBorder="1" applyAlignment="1">
      <alignment horizontal="center" vertical="center"/>
    </xf>
    <xf numFmtId="185" fontId="4" fillId="35" borderId="18" xfId="0" applyNumberFormat="1" applyFont="1" applyFill="1" applyBorder="1" applyAlignment="1">
      <alignment horizontal="center" vertical="center"/>
    </xf>
    <xf numFmtId="0" fontId="0" fillId="48" borderId="0" xfId="0" applyFill="1" applyBorder="1" applyAlignment="1">
      <alignment/>
    </xf>
    <xf numFmtId="0" fontId="5" fillId="48" borderId="0" xfId="0" applyFont="1" applyFill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wrapText="1" readingOrder="1"/>
      <protection locked="0"/>
    </xf>
    <xf numFmtId="0" fontId="1" fillId="47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7" fillId="48" borderId="11" xfId="0" applyNumberFormat="1" applyFont="1" applyFill="1" applyBorder="1" applyAlignment="1" applyProtection="1">
      <alignment wrapText="1" readingOrder="1"/>
      <protection locked="0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0" borderId="11" xfId="0" applyNumberFormat="1" applyFont="1" applyFill="1" applyBorder="1" applyAlignment="1" applyProtection="1">
      <alignment vertical="center" wrapText="1" readingOrder="1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horizontal="right"/>
    </xf>
    <xf numFmtId="190" fontId="44" fillId="48" borderId="11" xfId="60" applyNumberFormat="1" applyFont="1" applyFill="1" applyBorder="1" applyAlignment="1">
      <alignment horizontal="center" vertical="center"/>
    </xf>
    <xf numFmtId="190" fontId="17" fillId="49" borderId="11" xfId="60" applyNumberFormat="1" applyFont="1" applyFill="1" applyBorder="1" applyAlignment="1">
      <alignment horizontal="center" vertical="center" wrapText="1"/>
    </xf>
    <xf numFmtId="185" fontId="44" fillId="0" borderId="11" xfId="0" applyNumberFormat="1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190" fontId="17" fillId="17" borderId="11" xfId="60" applyNumberFormat="1" applyFont="1" applyFill="1" applyBorder="1" applyAlignment="1">
      <alignment horizontal="center" vertical="center" wrapText="1"/>
    </xf>
    <xf numFmtId="185" fontId="51" fillId="49" borderId="11" xfId="0" applyNumberFormat="1" applyFont="1" applyFill="1" applyBorder="1" applyAlignment="1">
      <alignment horizontal="center" vertical="center" wrapText="1"/>
    </xf>
    <xf numFmtId="190" fontId="17" fillId="50" borderId="11" xfId="6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90" fontId="46" fillId="50" borderId="11" xfId="60" applyNumberFormat="1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90" fontId="53" fillId="0" borderId="11" xfId="60" applyNumberFormat="1" applyFont="1" applyFill="1" applyBorder="1" applyAlignment="1">
      <alignment horizontal="center" vertical="center" wrapText="1"/>
    </xf>
    <xf numFmtId="190" fontId="43" fillId="0" borderId="11" xfId="60" applyNumberFormat="1" applyFont="1" applyFill="1" applyBorder="1" applyAlignment="1">
      <alignment horizontal="center" vertical="center" wrapText="1"/>
    </xf>
    <xf numFmtId="190" fontId="48" fillId="0" borderId="11" xfId="60" applyNumberFormat="1" applyFont="1" applyFill="1" applyBorder="1" applyAlignment="1">
      <alignment horizontal="center" vertical="center" wrapText="1"/>
    </xf>
    <xf numFmtId="190" fontId="54" fillId="0" borderId="11" xfId="6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90" fontId="43" fillId="48" borderId="11" xfId="60" applyNumberFormat="1" applyFont="1" applyFill="1" applyBorder="1" applyAlignment="1">
      <alignment horizontal="center" vertical="center"/>
    </xf>
    <xf numFmtId="190" fontId="55" fillId="48" borderId="11" xfId="60" applyNumberFormat="1" applyFont="1" applyFill="1" applyBorder="1" applyAlignment="1">
      <alignment horizontal="center" vertical="center"/>
    </xf>
    <xf numFmtId="190" fontId="17" fillId="0" borderId="71" xfId="0" applyNumberFormat="1" applyFont="1" applyFill="1" applyBorder="1" applyAlignment="1">
      <alignment horizontal="center" vertical="center" wrapText="1"/>
    </xf>
    <xf numFmtId="190" fontId="17" fillId="35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0" fontId="48" fillId="48" borderId="11" xfId="60" applyNumberFormat="1" applyFont="1" applyFill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190" fontId="52" fillId="49" borderId="11" xfId="60" applyNumberFormat="1" applyFont="1" applyFill="1" applyBorder="1" applyAlignment="1">
      <alignment horizontal="center" vertical="center"/>
    </xf>
    <xf numFmtId="190" fontId="56" fillId="48" borderId="11" xfId="60" applyNumberFormat="1" applyFont="1" applyFill="1" applyBorder="1" applyAlignment="1">
      <alignment horizontal="center" vertical="center"/>
    </xf>
    <xf numFmtId="190" fontId="41" fillId="48" borderId="11" xfId="60" applyNumberFormat="1" applyFont="1" applyFill="1" applyBorder="1" applyAlignment="1">
      <alignment horizontal="center" vertical="center" wrapText="1"/>
    </xf>
    <xf numFmtId="190" fontId="52" fillId="50" borderId="11" xfId="60" applyNumberFormat="1" applyFont="1" applyFill="1" applyBorder="1" applyAlignment="1">
      <alignment horizontal="center" vertical="center" wrapText="1"/>
    </xf>
    <xf numFmtId="190" fontId="49" fillId="48" borderId="11" xfId="60" applyNumberFormat="1" applyFont="1" applyFill="1" applyBorder="1" applyAlignment="1">
      <alignment horizontal="center" vertical="center" wrapText="1"/>
    </xf>
    <xf numFmtId="190" fontId="33" fillId="48" borderId="11" xfId="60" applyNumberFormat="1" applyFont="1" applyFill="1" applyBorder="1" applyAlignment="1">
      <alignment horizontal="center" vertical="center" wrapText="1"/>
    </xf>
    <xf numFmtId="190" fontId="46" fillId="17" borderId="11" xfId="60" applyNumberFormat="1" applyFont="1" applyFill="1" applyBorder="1" applyAlignment="1">
      <alignment horizontal="center" vertical="center" wrapText="1"/>
    </xf>
    <xf numFmtId="190" fontId="46" fillId="49" borderId="11" xfId="60" applyNumberFormat="1" applyFont="1" applyFill="1" applyBorder="1" applyAlignment="1">
      <alignment horizontal="center" vertical="center" wrapText="1"/>
    </xf>
    <xf numFmtId="190" fontId="52" fillId="49" borderId="11" xfId="60" applyNumberFormat="1" applyFont="1" applyFill="1" applyBorder="1" applyAlignment="1">
      <alignment horizontal="center" vertical="center" wrapText="1"/>
    </xf>
    <xf numFmtId="190" fontId="52" fillId="17" borderId="11" xfId="6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190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190" fontId="13" fillId="0" borderId="11" xfId="0" applyNumberFormat="1" applyFont="1" applyBorder="1" applyAlignment="1">
      <alignment horizontal="center" vertical="center" wrapText="1"/>
    </xf>
    <xf numFmtId="49" fontId="15" fillId="17" borderId="11" xfId="0" applyNumberFormat="1" applyFont="1" applyFill="1" applyBorder="1" applyAlignment="1">
      <alignment horizontal="center" vertical="center" wrapText="1"/>
    </xf>
    <xf numFmtId="49" fontId="14" fillId="17" borderId="11" xfId="0" applyNumberFormat="1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vertical="top" wrapText="1"/>
    </xf>
    <xf numFmtId="49" fontId="15" fillId="50" borderId="11" xfId="0" applyNumberFormat="1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horizontal="center" vertical="center" wrapText="1"/>
    </xf>
    <xf numFmtId="0" fontId="14" fillId="50" borderId="11" xfId="0" applyFont="1" applyFill="1" applyBorder="1" applyAlignment="1">
      <alignment vertical="top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14" fillId="49" borderId="11" xfId="0" applyNumberFormat="1" applyFont="1" applyFill="1" applyBorder="1" applyAlignment="1">
      <alignment horizontal="center" vertical="center" wrapText="1"/>
    </xf>
    <xf numFmtId="0" fontId="16" fillId="49" borderId="11" xfId="0" applyFont="1" applyFill="1" applyBorder="1" applyAlignment="1">
      <alignment horizontal="center" vertical="center" wrapText="1"/>
    </xf>
    <xf numFmtId="0" fontId="27" fillId="49" borderId="11" xfId="0" applyFont="1" applyFill="1" applyBorder="1" applyAlignment="1">
      <alignment vertical="top" wrapText="1"/>
    </xf>
    <xf numFmtId="185" fontId="17" fillId="49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27" fillId="37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190" fontId="47" fillId="0" borderId="11" xfId="60" applyNumberFormat="1" applyFont="1" applyBorder="1" applyAlignment="1">
      <alignment horizontal="center" vertical="center" wrapText="1"/>
    </xf>
    <xf numFmtId="185" fontId="47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vertical="top" wrapText="1"/>
    </xf>
    <xf numFmtId="190" fontId="33" fillId="0" borderId="11" xfId="6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top" wrapText="1"/>
    </xf>
    <xf numFmtId="190" fontId="50" fillId="0" borderId="11" xfId="60" applyNumberFormat="1" applyFont="1" applyBorder="1" applyAlignment="1">
      <alignment horizontal="center" vertical="center" wrapText="1"/>
    </xf>
    <xf numFmtId="49" fontId="13" fillId="49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50" borderId="11" xfId="0" applyNumberFormat="1" applyFont="1" applyFill="1" applyBorder="1" applyAlignment="1">
      <alignment horizontal="center" vertical="center" wrapText="1"/>
    </xf>
    <xf numFmtId="49" fontId="14" fillId="50" borderId="11" xfId="0" applyNumberFormat="1" applyFont="1" applyFill="1" applyBorder="1" applyAlignment="1">
      <alignment horizontal="center" vertical="center" wrapText="1"/>
    </xf>
    <xf numFmtId="0" fontId="34" fillId="50" borderId="11" xfId="0" applyFont="1" applyFill="1" applyBorder="1" applyAlignment="1">
      <alignment vertical="top" wrapText="1"/>
    </xf>
    <xf numFmtId="49" fontId="14" fillId="40" borderId="11" xfId="0" applyNumberFormat="1" applyFont="1" applyFill="1" applyBorder="1" applyAlignment="1">
      <alignment horizontal="center" vertical="center" wrapText="1"/>
    </xf>
    <xf numFmtId="0" fontId="27" fillId="40" borderId="11" xfId="0" applyFont="1" applyFill="1" applyBorder="1" applyAlignment="1">
      <alignment vertical="top" wrapText="1"/>
    </xf>
    <xf numFmtId="190" fontId="51" fillId="40" borderId="11" xfId="60" applyNumberFormat="1" applyFont="1" applyFill="1" applyBorder="1" applyAlignment="1">
      <alignment horizontal="center" vertical="center" wrapText="1"/>
    </xf>
    <xf numFmtId="0" fontId="51" fillId="4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190" fontId="49" fillId="0" borderId="11" xfId="6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190" fontId="50" fillId="0" borderId="11" xfId="6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190" fontId="33" fillId="0" borderId="11" xfId="6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90" fontId="51" fillId="49" borderId="11" xfId="60" applyNumberFormat="1" applyFont="1" applyFill="1" applyBorder="1" applyAlignment="1">
      <alignment horizontal="center" vertical="center" wrapText="1"/>
    </xf>
    <xf numFmtId="0" fontId="51" fillId="49" borderId="11" xfId="0" applyFont="1" applyFill="1" applyBorder="1" applyAlignment="1">
      <alignment horizontal="center" vertical="center" wrapText="1"/>
    </xf>
    <xf numFmtId="185" fontId="49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top" wrapText="1"/>
    </xf>
    <xf numFmtId="0" fontId="13" fillId="49" borderId="11" xfId="0" applyFont="1" applyFill="1" applyBorder="1" applyAlignment="1">
      <alignment vertical="top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>
      <alignment horizontal="center" vertical="center" wrapText="1"/>
    </xf>
    <xf numFmtId="190" fontId="47" fillId="0" borderId="11" xfId="60" applyNumberFormat="1" applyFont="1" applyBorder="1" applyAlignment="1" applyProtection="1">
      <alignment horizontal="center" vertical="center" wrapText="1"/>
      <protection locked="0"/>
    </xf>
    <xf numFmtId="190" fontId="50" fillId="0" borderId="11" xfId="60" applyNumberFormat="1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vertical="center" wrapText="1"/>
    </xf>
    <xf numFmtId="185" fontId="45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49" fontId="15" fillId="17" borderId="11" xfId="0" applyNumberFormat="1" applyFont="1" applyFill="1" applyBorder="1" applyAlignment="1">
      <alignment horizontal="center" vertical="center" wrapText="1"/>
    </xf>
    <xf numFmtId="185" fontId="17" fillId="17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49" fontId="16" fillId="49" borderId="11" xfId="0" applyNumberFormat="1" applyFont="1" applyFill="1" applyBorder="1" applyAlignment="1">
      <alignment horizontal="center" vertical="center" wrapText="1"/>
    </xf>
    <xf numFmtId="0" fontId="13" fillId="49" borderId="11" xfId="0" applyFont="1" applyFill="1" applyBorder="1" applyAlignment="1">
      <alignment horizontal="center" vertical="center"/>
    </xf>
    <xf numFmtId="49" fontId="20" fillId="50" borderId="11" xfId="0" applyNumberFormat="1" applyFont="1" applyFill="1" applyBorder="1" applyAlignment="1">
      <alignment horizontal="center" vertical="center" wrapText="1"/>
    </xf>
    <xf numFmtId="49" fontId="20" fillId="50" borderId="11" xfId="0" applyNumberFormat="1" applyFont="1" applyFill="1" applyBorder="1" applyAlignment="1">
      <alignment horizontal="center" vertical="center" wrapText="1"/>
    </xf>
    <xf numFmtId="0" fontId="20" fillId="50" borderId="11" xfId="0" applyFont="1" applyFill="1" applyBorder="1" applyAlignment="1">
      <alignment horizontal="center" vertical="center"/>
    </xf>
    <xf numFmtId="0" fontId="20" fillId="50" borderId="11" xfId="0" applyFont="1" applyFill="1" applyBorder="1" applyAlignment="1">
      <alignment vertical="top" wrapText="1"/>
    </xf>
    <xf numFmtId="190" fontId="51" fillId="50" borderId="11" xfId="60" applyNumberFormat="1" applyFont="1" applyFill="1" applyBorder="1" applyAlignment="1">
      <alignment horizontal="center" vertical="center" wrapText="1"/>
    </xf>
    <xf numFmtId="185" fontId="51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190" fontId="41" fillId="0" borderId="11" xfId="60" applyNumberFormat="1" applyFont="1" applyFill="1" applyBorder="1" applyAlignment="1">
      <alignment horizontal="center" vertical="center" wrapText="1"/>
    </xf>
    <xf numFmtId="49" fontId="13" fillId="50" borderId="11" xfId="0" applyNumberFormat="1" applyFont="1" applyFill="1" applyBorder="1" applyAlignment="1">
      <alignment horizontal="center" vertical="center" wrapText="1"/>
    </xf>
    <xf numFmtId="185" fontId="52" fillId="5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top" wrapText="1"/>
    </xf>
    <xf numFmtId="190" fontId="47" fillId="0" borderId="11" xfId="6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top" wrapText="1"/>
    </xf>
    <xf numFmtId="0" fontId="15" fillId="17" borderId="11" xfId="0" applyFont="1" applyFill="1" applyBorder="1" applyAlignment="1">
      <alignment horizontal="center" vertical="top" wrapText="1"/>
    </xf>
    <xf numFmtId="0" fontId="14" fillId="17" borderId="11" xfId="0" applyFont="1" applyFill="1" applyBorder="1" applyAlignment="1">
      <alignment/>
    </xf>
    <xf numFmtId="190" fontId="51" fillId="17" borderId="11" xfId="60" applyNumberFormat="1" applyFont="1" applyFill="1" applyBorder="1" applyAlignment="1">
      <alignment horizontal="center" vertical="center" wrapText="1"/>
    </xf>
    <xf numFmtId="185" fontId="7" fillId="0" borderId="26" xfId="0" applyNumberFormat="1" applyFont="1" applyFill="1" applyBorder="1" applyAlignment="1">
      <alignment horizontal="center" vertical="center"/>
    </xf>
    <xf numFmtId="49" fontId="1" fillId="31" borderId="11" xfId="0" applyNumberFormat="1" applyFont="1" applyFill="1" applyBorder="1" applyAlignment="1" applyProtection="1">
      <alignment horizontal="center" vertical="center"/>
      <protection locked="0"/>
    </xf>
    <xf numFmtId="0" fontId="1" fillId="31" borderId="11" xfId="0" applyNumberFormat="1" applyFont="1" applyFill="1" applyBorder="1" applyAlignment="1" applyProtection="1">
      <alignment horizontal="center" vertical="center"/>
      <protection locked="0"/>
    </xf>
    <xf numFmtId="49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" fillId="51" borderId="11" xfId="0" applyNumberFormat="1" applyFont="1" applyFill="1" applyBorder="1" applyAlignment="1" applyProtection="1">
      <alignment horizontal="center" vertical="center"/>
      <protection locked="0"/>
    </xf>
    <xf numFmtId="0" fontId="10" fillId="48" borderId="11" xfId="0" applyNumberFormat="1" applyFont="1" applyFill="1" applyBorder="1" applyAlignment="1" applyProtection="1">
      <alignment wrapText="1" readingOrder="1"/>
      <protection locked="0"/>
    </xf>
    <xf numFmtId="0" fontId="7" fillId="0" borderId="11" xfId="0" applyNumberFormat="1" applyFont="1" applyFill="1" applyBorder="1" applyAlignment="1" applyProtection="1">
      <alignment wrapText="1" readingOrder="1"/>
      <protection locked="0"/>
    </xf>
    <xf numFmtId="0" fontId="12" fillId="48" borderId="11" xfId="0" applyNumberFormat="1" applyFont="1" applyFill="1" applyBorder="1" applyAlignment="1" applyProtection="1">
      <alignment wrapText="1" readingOrder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wrapText="1" readingOrder="1"/>
      <protection locked="0"/>
    </xf>
    <xf numFmtId="0" fontId="8" fillId="0" borderId="11" xfId="0" applyNumberFormat="1" applyFont="1" applyFill="1" applyBorder="1" applyAlignment="1" applyProtection="1">
      <alignment wrapText="1" readingOrder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vertical="center" wrapText="1" readingOrder="1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wrapText="1" readingOrder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wrapText="1" readingOrder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4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 wrapText="1"/>
      <protection locked="0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" fillId="47" borderId="11" xfId="0" applyNumberFormat="1" applyFont="1" applyFill="1" applyBorder="1" applyAlignment="1" applyProtection="1">
      <alignment vertical="center" wrapText="1"/>
      <protection locked="0"/>
    </xf>
    <xf numFmtId="0" fontId="1" fillId="47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90" fontId="0" fillId="0" borderId="0" xfId="60" applyNumberFormat="1" applyFont="1" applyAlignment="1">
      <alignment horizontal="center" vertical="center"/>
    </xf>
    <xf numFmtId="190" fontId="1" fillId="0" borderId="11" xfId="60" applyNumberFormat="1" applyFont="1" applyFill="1" applyBorder="1" applyAlignment="1">
      <alignment horizontal="center" vertical="center" wrapText="1"/>
    </xf>
    <xf numFmtId="190" fontId="0" fillId="0" borderId="11" xfId="60" applyNumberFormat="1" applyFont="1" applyBorder="1" applyAlignment="1">
      <alignment horizontal="center" vertical="center"/>
    </xf>
    <xf numFmtId="190" fontId="7" fillId="0" borderId="11" xfId="60" applyNumberFormat="1" applyFont="1" applyBorder="1" applyAlignment="1">
      <alignment horizontal="center" vertical="center"/>
    </xf>
    <xf numFmtId="190" fontId="24" fillId="0" borderId="11" xfId="60" applyNumberFormat="1" applyFont="1" applyBorder="1" applyAlignment="1">
      <alignment horizontal="center" vertical="center"/>
    </xf>
    <xf numFmtId="190" fontId="1" fillId="0" borderId="11" xfId="60" applyNumberFormat="1" applyFont="1" applyBorder="1" applyAlignment="1">
      <alignment horizontal="center" vertical="center" wrapText="1"/>
    </xf>
    <xf numFmtId="190" fontId="1" fillId="31" borderId="11" xfId="60" applyNumberFormat="1" applyFont="1" applyFill="1" applyBorder="1" applyAlignment="1" applyProtection="1">
      <alignment horizontal="center"/>
      <protection locked="0"/>
    </xf>
    <xf numFmtId="190" fontId="1" fillId="51" borderId="11" xfId="60" applyNumberFormat="1" applyFont="1" applyFill="1" applyBorder="1" applyAlignment="1" applyProtection="1">
      <alignment horizontal="center"/>
      <protection locked="0"/>
    </xf>
    <xf numFmtId="190" fontId="10" fillId="48" borderId="11" xfId="60" applyNumberFormat="1" applyFont="1" applyFill="1" applyBorder="1" applyAlignment="1" applyProtection="1">
      <alignment horizontal="center" vertical="center"/>
      <protection locked="0"/>
    </xf>
    <xf numFmtId="190" fontId="7" fillId="48" borderId="11" xfId="60" applyNumberFormat="1" applyFont="1" applyFill="1" applyBorder="1" applyAlignment="1" applyProtection="1">
      <alignment horizontal="center" vertical="center"/>
      <protection locked="0"/>
    </xf>
    <xf numFmtId="190" fontId="12" fillId="48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7" fillId="0" borderId="11" xfId="60" applyNumberFormat="1" applyFont="1" applyFill="1" applyBorder="1" applyAlignment="1" applyProtection="1">
      <alignment horizontal="center" vertical="center"/>
      <protection locked="0"/>
    </xf>
    <xf numFmtId="190" fontId="10" fillId="0" borderId="11" xfId="60" applyNumberFormat="1" applyFont="1" applyFill="1" applyBorder="1" applyAlignment="1" applyProtection="1">
      <alignment horizontal="center" vertical="center"/>
      <protection locked="0"/>
    </xf>
    <xf numFmtId="190" fontId="2" fillId="0" borderId="11" xfId="60" applyNumberFormat="1" applyFont="1" applyFill="1" applyBorder="1" applyAlignment="1" applyProtection="1">
      <alignment horizontal="center" vertical="center"/>
      <protection locked="0"/>
    </xf>
    <xf numFmtId="190" fontId="1" fillId="44" borderId="11" xfId="60" applyNumberFormat="1" applyFont="1" applyFill="1" applyBorder="1" applyAlignment="1" applyProtection="1">
      <alignment horizontal="center" vertical="center"/>
      <protection locked="0"/>
    </xf>
    <xf numFmtId="190" fontId="1" fillId="47" borderId="11" xfId="60" applyNumberFormat="1" applyFont="1" applyFill="1" applyBorder="1" applyAlignment="1" applyProtection="1">
      <alignment horizontal="center" vertical="center"/>
      <protection locked="0"/>
    </xf>
    <xf numFmtId="190" fontId="1" fillId="0" borderId="11" xfId="60" applyNumberFormat="1" applyFont="1" applyFill="1" applyBorder="1" applyAlignment="1" applyProtection="1">
      <alignment horizontal="center" vertical="center"/>
      <protection locked="0"/>
    </xf>
    <xf numFmtId="190" fontId="0" fillId="0" borderId="37" xfId="60" applyNumberFormat="1" applyFont="1" applyFill="1" applyBorder="1" applyAlignment="1">
      <alignment horizontal="center" vertical="center"/>
    </xf>
    <xf numFmtId="190" fontId="0" fillId="0" borderId="10" xfId="60" applyNumberFormat="1" applyFont="1" applyFill="1" applyBorder="1" applyAlignment="1">
      <alignment horizontal="center" vertical="center"/>
    </xf>
    <xf numFmtId="190" fontId="0" fillId="0" borderId="45" xfId="60" applyNumberFormat="1" applyFont="1" applyFill="1" applyBorder="1" applyAlignment="1">
      <alignment horizontal="center" vertical="center"/>
    </xf>
    <xf numFmtId="190" fontId="0" fillId="0" borderId="0" xfId="60" applyNumberFormat="1" applyFont="1" applyFill="1" applyBorder="1" applyAlignment="1">
      <alignment horizontal="center" vertical="center"/>
    </xf>
    <xf numFmtId="190" fontId="0" fillId="0" borderId="0" xfId="60" applyNumberFormat="1" applyFont="1" applyAlignment="1">
      <alignment/>
    </xf>
    <xf numFmtId="190" fontId="1" fillId="0" borderId="11" xfId="6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47" borderId="11" xfId="0" applyNumberFormat="1" applyFont="1" applyFill="1" applyBorder="1" applyAlignment="1" applyProtection="1">
      <alignment horizontal="center" vertical="center" wrapText="1"/>
      <protection locked="0"/>
    </xf>
    <xf numFmtId="192" fontId="7" fillId="0" borderId="11" xfId="60" applyNumberFormat="1" applyFont="1" applyBorder="1" applyAlignment="1">
      <alignment horizontal="center" vertical="center"/>
    </xf>
    <xf numFmtId="190" fontId="10" fillId="0" borderId="11" xfId="60" applyNumberFormat="1" applyFont="1" applyBorder="1" applyAlignment="1">
      <alignment horizontal="center" vertical="center"/>
    </xf>
    <xf numFmtId="49" fontId="4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190" fontId="1" fillId="49" borderId="11" xfId="60" applyNumberFormat="1" applyFont="1" applyFill="1" applyBorder="1" applyAlignment="1">
      <alignment horizontal="center" vertical="center"/>
    </xf>
    <xf numFmtId="49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9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9" borderId="11" xfId="0" applyNumberFormat="1" applyFont="1" applyFill="1" applyBorder="1" applyAlignment="1" applyProtection="1">
      <alignment horizontal="center" vertical="center" wrapText="1"/>
      <protection locked="0"/>
    </xf>
    <xf numFmtId="190" fontId="1" fillId="49" borderId="11" xfId="60" applyNumberFormat="1" applyFont="1" applyFill="1" applyBorder="1" applyAlignment="1" applyProtection="1">
      <alignment horizontal="center" vertical="center"/>
      <protection locked="0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>
      <alignment horizontal="center" vertical="center"/>
    </xf>
    <xf numFmtId="49" fontId="1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43" borderId="11" xfId="0" applyNumberFormat="1" applyFont="1" applyFill="1" applyBorder="1" applyAlignment="1" applyProtection="1">
      <alignment horizontal="center" vertical="center"/>
      <protection locked="0"/>
    </xf>
    <xf numFmtId="190" fontId="1" fillId="43" borderId="11" xfId="6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1" xfId="0" applyNumberFormat="1" applyFont="1" applyFill="1" applyBorder="1" applyAlignment="1" applyProtection="1">
      <alignment horizontal="center" vertical="center"/>
      <protection locked="0"/>
    </xf>
    <xf numFmtId="0" fontId="1" fillId="43" borderId="11" xfId="0" applyNumberFormat="1" applyFont="1" applyFill="1" applyBorder="1" applyAlignment="1" applyProtection="1">
      <alignment vertical="center" wrapText="1" readingOrder="1"/>
      <protection locked="0"/>
    </xf>
    <xf numFmtId="0" fontId="0" fillId="4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43" borderId="20" xfId="0" applyNumberFormat="1" applyFont="1" applyFill="1" applyBorder="1" applyAlignment="1">
      <alignment horizontal="center" vertical="center" wrapText="1"/>
    </xf>
    <xf numFmtId="190" fontId="1" fillId="0" borderId="0" xfId="60" applyNumberFormat="1" applyFont="1" applyAlignment="1">
      <alignment horizontal="center" vertical="center"/>
    </xf>
    <xf numFmtId="0" fontId="13" fillId="0" borderId="11" xfId="0" applyFont="1" applyBorder="1" applyAlignment="1">
      <alignment horizontal="center" vertical="top" wrapText="1"/>
    </xf>
    <xf numFmtId="190" fontId="0" fillId="0" borderId="11" xfId="60" applyNumberFormat="1" applyFont="1" applyBorder="1" applyAlignment="1">
      <alignment/>
    </xf>
    <xf numFmtId="49" fontId="13" fillId="0" borderId="11" xfId="0" applyNumberFormat="1" applyFont="1" applyBorder="1" applyAlignment="1" applyProtection="1">
      <alignment vertical="top" wrapText="1"/>
      <protection locked="0"/>
    </xf>
    <xf numFmtId="187" fontId="30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justify" vertical="justify" wrapText="1"/>
    </xf>
    <xf numFmtId="49" fontId="27" fillId="0" borderId="11" xfId="0" applyNumberFormat="1" applyFont="1" applyFill="1" applyBorder="1" applyAlignment="1">
      <alignment horizontal="justify" vertical="justify" wrapText="1"/>
    </xf>
    <xf numFmtId="49" fontId="28" fillId="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justify" vertical="justify" wrapText="1"/>
    </xf>
    <xf numFmtId="190" fontId="2" fillId="0" borderId="11" xfId="6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185" fontId="5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top" wrapText="1"/>
    </xf>
    <xf numFmtId="185" fontId="41" fillId="0" borderId="11" xfId="0" applyNumberFormat="1" applyFont="1" applyFill="1" applyBorder="1" applyAlignment="1">
      <alignment horizontal="center" vertical="center" wrapText="1"/>
    </xf>
    <xf numFmtId="190" fontId="55" fillId="0" borderId="11" xfId="60" applyNumberFormat="1" applyFont="1" applyFill="1" applyBorder="1" applyAlignment="1">
      <alignment horizontal="center" vertical="center"/>
    </xf>
    <xf numFmtId="190" fontId="43" fillId="0" borderId="11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6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49" fontId="13" fillId="0" borderId="26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/>
    </xf>
    <xf numFmtId="0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9" fillId="0" borderId="58" xfId="0" applyFont="1" applyBorder="1" applyAlignment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59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8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47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9" fillId="0" borderId="53" xfId="0" applyFont="1" applyBorder="1" applyAlignment="1">
      <alignment horizontal="left" wrapText="1"/>
    </xf>
    <xf numFmtId="0" fontId="29" fillId="0" borderId="42" xfId="0" applyFont="1" applyBorder="1" applyAlignment="1">
      <alignment horizontal="left" wrapText="1"/>
    </xf>
    <xf numFmtId="0" fontId="29" fillId="0" borderId="54" xfId="0" applyFont="1" applyBorder="1" applyAlignment="1">
      <alignment horizontal="left" wrapText="1"/>
    </xf>
    <xf numFmtId="0" fontId="29" fillId="0" borderId="0" xfId="0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/>
    </xf>
    <xf numFmtId="49" fontId="14" fillId="0" borderId="50" xfId="0" applyNumberFormat="1" applyFont="1" applyBorder="1" applyAlignment="1">
      <alignment horizontal="center"/>
    </xf>
    <xf numFmtId="0" fontId="14" fillId="0" borderId="31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46" xfId="0" applyFont="1" applyFill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52" xfId="0" applyFont="1" applyBorder="1" applyAlignment="1">
      <alignment vertical="top" wrapText="1"/>
    </xf>
    <xf numFmtId="49" fontId="14" fillId="0" borderId="18" xfId="0" applyNumberFormat="1" applyFont="1" applyBorder="1" applyAlignment="1">
      <alignment horizontal="left"/>
    </xf>
    <xf numFmtId="49" fontId="14" fillId="0" borderId="13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center"/>
    </xf>
    <xf numFmtId="49" fontId="14" fillId="0" borderId="27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0" fontId="14" fillId="0" borderId="18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3" fillId="0" borderId="38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5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4">
      <selection activeCell="B9" sqref="B9"/>
    </sheetView>
  </sheetViews>
  <sheetFormatPr defaultColWidth="9.00390625" defaultRowHeight="12.75"/>
  <cols>
    <col min="1" max="1" width="65.875" style="0" customWidth="1"/>
    <col min="4" max="4" width="12.875" style="0" customWidth="1"/>
    <col min="5" max="5" width="11.00390625" style="0" customWidth="1"/>
    <col min="6" max="6" width="9.625" style="0" bestFit="1" customWidth="1"/>
  </cols>
  <sheetData>
    <row r="1" spans="4:7" ht="12.75">
      <c r="D1" s="1387" t="s">
        <v>554</v>
      </c>
      <c r="E1" s="1387"/>
      <c r="F1" s="1387"/>
      <c r="G1" s="1387"/>
    </row>
    <row r="2" spans="1:7" ht="12.75">
      <c r="A2" s="1388" t="s">
        <v>559</v>
      </c>
      <c r="B2" s="1388"/>
      <c r="C2" s="1388"/>
      <c r="D2" s="1388"/>
      <c r="E2" s="1388"/>
      <c r="F2" s="1388"/>
      <c r="G2" s="1388"/>
    </row>
    <row r="3" spans="1:7" ht="12.75">
      <c r="A3" s="26"/>
      <c r="B3" s="26"/>
      <c r="C3" s="26" t="s">
        <v>558</v>
      </c>
      <c r="D3" s="80"/>
      <c r="E3" s="26" t="s">
        <v>557</v>
      </c>
      <c r="F3" s="1401">
        <v>39374</v>
      </c>
      <c r="G3" s="1387"/>
    </row>
    <row r="4" spans="1:7" ht="15.75">
      <c r="A4" s="1389" t="s">
        <v>555</v>
      </c>
      <c r="B4" s="1390"/>
      <c r="C4" s="1390"/>
      <c r="D4" s="1390"/>
      <c r="E4" s="1390"/>
      <c r="F4" s="1390"/>
      <c r="G4" s="1390"/>
    </row>
    <row r="5" spans="1:7" ht="15.75">
      <c r="A5" s="1402" t="s">
        <v>560</v>
      </c>
      <c r="B5" s="1402"/>
      <c r="C5" s="1402"/>
      <c r="D5" s="1402"/>
      <c r="E5" s="1402"/>
      <c r="F5" s="1402"/>
      <c r="G5" s="1402"/>
    </row>
    <row r="6" spans="1:7" ht="15.75">
      <c r="A6" s="1400" t="s">
        <v>556</v>
      </c>
      <c r="B6" s="1400"/>
      <c r="C6" s="1400"/>
      <c r="D6" s="1400"/>
      <c r="E6" s="1400"/>
      <c r="F6" s="1400"/>
      <c r="G6" s="1400"/>
    </row>
    <row r="7" spans="1:7" ht="40.5" customHeight="1">
      <c r="A7" s="1391" t="s">
        <v>426</v>
      </c>
      <c r="B7" s="1394" t="s">
        <v>427</v>
      </c>
      <c r="C7" s="1395"/>
      <c r="D7" s="64" t="s">
        <v>428</v>
      </c>
      <c r="E7" s="64" t="s">
        <v>429</v>
      </c>
      <c r="F7" s="1398" t="s">
        <v>133</v>
      </c>
      <c r="G7" s="1399"/>
    </row>
    <row r="8" spans="1:7" ht="24" customHeight="1">
      <c r="A8" s="1392"/>
      <c r="B8" s="1396">
        <v>2006</v>
      </c>
      <c r="C8" s="1397"/>
      <c r="D8" s="65">
        <v>2007</v>
      </c>
      <c r="E8" s="65">
        <v>2008</v>
      </c>
      <c r="F8" s="66">
        <v>2009</v>
      </c>
      <c r="G8" s="66">
        <v>2010</v>
      </c>
    </row>
    <row r="9" spans="1:7" ht="36">
      <c r="A9" s="1393"/>
      <c r="B9" s="67" t="s">
        <v>135</v>
      </c>
      <c r="C9" s="67" t="s">
        <v>425</v>
      </c>
      <c r="D9" s="67" t="s">
        <v>135</v>
      </c>
      <c r="E9" s="67" t="s">
        <v>134</v>
      </c>
      <c r="F9" s="67" t="s">
        <v>134</v>
      </c>
      <c r="G9" s="67" t="s">
        <v>134</v>
      </c>
    </row>
    <row r="10" spans="1:7" ht="12.75">
      <c r="A10" s="68" t="s">
        <v>550</v>
      </c>
      <c r="B10" s="73">
        <f aca="true" t="shared" si="0" ref="B10:G10">SUM(B12:B14)</f>
        <v>65826</v>
      </c>
      <c r="C10" s="73">
        <f t="shared" si="0"/>
        <v>65963</v>
      </c>
      <c r="D10" s="73">
        <f t="shared" si="0"/>
        <v>68447</v>
      </c>
      <c r="E10" s="73" t="e">
        <f t="shared" si="0"/>
        <v>#REF!</v>
      </c>
      <c r="F10" s="77">
        <f t="shared" si="0"/>
        <v>82403.6</v>
      </c>
      <c r="G10" s="77">
        <f t="shared" si="0"/>
        <v>89697.56000000001</v>
      </c>
    </row>
    <row r="11" spans="1:7" ht="12.75">
      <c r="A11" s="69" t="s">
        <v>551</v>
      </c>
      <c r="B11" s="63"/>
      <c r="C11" s="63"/>
      <c r="D11" s="63"/>
      <c r="E11" s="63"/>
      <c r="F11" s="63"/>
      <c r="G11" s="63"/>
    </row>
    <row r="12" spans="1:7" ht="12.75">
      <c r="A12" s="70" t="s">
        <v>552</v>
      </c>
      <c r="B12" s="63">
        <v>53375</v>
      </c>
      <c r="C12" s="63">
        <v>53512</v>
      </c>
      <c r="D12" s="63">
        <v>48679</v>
      </c>
      <c r="E12" s="63">
        <v>55109</v>
      </c>
      <c r="F12" s="76">
        <f>E12*110%</f>
        <v>60619.9</v>
      </c>
      <c r="G12" s="76">
        <f>F12*110%</f>
        <v>66681.89000000001</v>
      </c>
    </row>
    <row r="13" spans="1:7" ht="12.75">
      <c r="A13" s="70" t="s">
        <v>553</v>
      </c>
      <c r="B13" s="63">
        <v>2807</v>
      </c>
      <c r="C13" s="63">
        <v>2807</v>
      </c>
      <c r="D13" s="63">
        <v>7268</v>
      </c>
      <c r="E13" s="63">
        <v>8527</v>
      </c>
      <c r="F13" s="76">
        <f>E13*110%</f>
        <v>9379.7</v>
      </c>
      <c r="G13" s="76">
        <f>F13*110%</f>
        <v>10317.670000000002</v>
      </c>
    </row>
    <row r="14" spans="1:7" ht="12.75">
      <c r="A14" s="70" t="s">
        <v>403</v>
      </c>
      <c r="B14" s="63">
        <v>9644</v>
      </c>
      <c r="C14" s="63">
        <v>9644</v>
      </c>
      <c r="D14" s="63">
        <v>12500</v>
      </c>
      <c r="E14" s="63" t="e">
        <f>#REF!</f>
        <v>#REF!</v>
      </c>
      <c r="F14" s="63">
        <v>12404</v>
      </c>
      <c r="G14" s="63">
        <v>12698</v>
      </c>
    </row>
    <row r="15" spans="1:7" ht="12.75">
      <c r="A15" s="69" t="s">
        <v>551</v>
      </c>
      <c r="B15" s="63"/>
      <c r="C15" s="63"/>
      <c r="D15" s="63"/>
      <c r="E15" s="63"/>
      <c r="F15" s="63"/>
      <c r="G15" s="63"/>
    </row>
    <row r="16" spans="1:7" ht="15.75" customHeight="1">
      <c r="A16" s="69" t="s">
        <v>404</v>
      </c>
      <c r="B16" s="63"/>
      <c r="C16" s="63"/>
      <c r="D16" s="63">
        <v>0</v>
      </c>
      <c r="E16" s="63"/>
      <c r="F16" s="63"/>
      <c r="G16" s="63"/>
    </row>
    <row r="17" spans="1:7" ht="12.75">
      <c r="A17" s="70" t="s">
        <v>405</v>
      </c>
      <c r="B17" s="63"/>
      <c r="C17" s="63"/>
      <c r="D17" s="63"/>
      <c r="E17" s="63"/>
      <c r="F17" s="63"/>
      <c r="G17" s="63"/>
    </row>
    <row r="18" spans="1:7" ht="14.25" customHeight="1">
      <c r="A18" s="70" t="s">
        <v>406</v>
      </c>
      <c r="B18" s="63"/>
      <c r="C18" s="63"/>
      <c r="D18" s="63">
        <v>0</v>
      </c>
      <c r="E18" s="63"/>
      <c r="F18" s="63"/>
      <c r="G18" s="63"/>
    </row>
    <row r="19" spans="1:7" ht="12.75">
      <c r="A19" s="68" t="s">
        <v>407</v>
      </c>
      <c r="B19" s="73">
        <f aca="true" t="shared" si="1" ref="B19:G19">B20+B25+B26+B27+B28+B29+B30+B31</f>
        <v>66426</v>
      </c>
      <c r="C19" s="73">
        <f t="shared" si="1"/>
        <v>66163</v>
      </c>
      <c r="D19" s="73">
        <f t="shared" si="1"/>
        <v>69548</v>
      </c>
      <c r="E19" s="73" t="e">
        <f t="shared" si="1"/>
        <v>#REF!</v>
      </c>
      <c r="F19" s="77" t="e">
        <f t="shared" si="1"/>
        <v>#REF!</v>
      </c>
      <c r="G19" s="77" t="e">
        <f t="shared" si="1"/>
        <v>#REF!</v>
      </c>
    </row>
    <row r="20" spans="1:7" ht="12.75">
      <c r="A20" s="70" t="s">
        <v>408</v>
      </c>
      <c r="B20" s="63">
        <v>12028</v>
      </c>
      <c r="C20" s="63">
        <v>12027</v>
      </c>
      <c r="D20" s="63">
        <v>14091</v>
      </c>
      <c r="E20" s="63" t="e">
        <f>#REF!</f>
        <v>#REF!</v>
      </c>
      <c r="F20" s="76" t="e">
        <f>#REF!</f>
        <v>#REF!</v>
      </c>
      <c r="G20" s="76" t="e">
        <f>#REF!</f>
        <v>#REF!</v>
      </c>
    </row>
    <row r="21" spans="1:7" ht="12.75">
      <c r="A21" s="69" t="s">
        <v>551</v>
      </c>
      <c r="B21" s="63"/>
      <c r="C21" s="63"/>
      <c r="D21" s="63"/>
      <c r="E21" s="63"/>
      <c r="F21" s="63"/>
      <c r="G21" s="63"/>
    </row>
    <row r="22" spans="1:7" ht="12.75">
      <c r="A22" s="70" t="s">
        <v>409</v>
      </c>
      <c r="B22" s="63">
        <v>11527</v>
      </c>
      <c r="C22" s="63">
        <v>11526</v>
      </c>
      <c r="D22" s="63">
        <v>12837</v>
      </c>
      <c r="E22" s="76" t="e">
        <f>#REF!+#REF!+#REF!</f>
        <v>#REF!</v>
      </c>
      <c r="F22" s="76" t="e">
        <f>#REF!+#REF!+#REF!</f>
        <v>#REF!</v>
      </c>
      <c r="G22" s="76" t="e">
        <f>#REF!+#REF!+#REF!</f>
        <v>#REF!</v>
      </c>
    </row>
    <row r="23" spans="1:7" ht="12.75">
      <c r="A23" s="70" t="s">
        <v>143</v>
      </c>
      <c r="B23" s="63"/>
      <c r="C23" s="63"/>
      <c r="D23" s="63"/>
      <c r="E23" s="63"/>
      <c r="F23" s="63"/>
      <c r="G23" s="63"/>
    </row>
    <row r="24" spans="1:7" ht="12.75">
      <c r="A24" s="70" t="s">
        <v>410</v>
      </c>
      <c r="B24" s="63"/>
      <c r="C24" s="63"/>
      <c r="D24" s="63"/>
      <c r="E24" s="63" t="e">
        <f>#REF!</f>
        <v>#REF!</v>
      </c>
      <c r="F24" s="63" t="e">
        <f>#REF!</f>
        <v>#REF!</v>
      </c>
      <c r="G24" s="76" t="e">
        <f>#REF!</f>
        <v>#REF!</v>
      </c>
    </row>
    <row r="25" spans="1:7" ht="12" customHeight="1">
      <c r="A25" s="70" t="s">
        <v>411</v>
      </c>
      <c r="B25" s="63">
        <v>505</v>
      </c>
      <c r="C25" s="63">
        <v>505</v>
      </c>
      <c r="D25" s="63">
        <v>523</v>
      </c>
      <c r="E25" s="63" t="e">
        <f>#REF!</f>
        <v>#REF!</v>
      </c>
      <c r="F25" s="63" t="e">
        <f>#REF!</f>
        <v>#REF!</v>
      </c>
      <c r="G25" s="76" t="e">
        <f>#REF!</f>
        <v>#REF!</v>
      </c>
    </row>
    <row r="26" spans="1:7" ht="12.75">
      <c r="A26" s="70" t="s">
        <v>412</v>
      </c>
      <c r="B26" s="63">
        <v>46640</v>
      </c>
      <c r="C26" s="63">
        <v>46639</v>
      </c>
      <c r="D26" s="63">
        <v>43510</v>
      </c>
      <c r="E26" s="63" t="e">
        <f>#REF!</f>
        <v>#REF!</v>
      </c>
      <c r="F26" s="76" t="e">
        <f>#REF!</f>
        <v>#REF!</v>
      </c>
      <c r="G26" s="76" t="e">
        <f>#REF!</f>
        <v>#REF!</v>
      </c>
    </row>
    <row r="27" spans="1:7" ht="12.75">
      <c r="A27" s="70" t="s">
        <v>413</v>
      </c>
      <c r="B27" s="63"/>
      <c r="C27" s="63"/>
      <c r="D27" s="63"/>
      <c r="E27" s="63"/>
      <c r="F27" s="76"/>
      <c r="G27" s="76"/>
    </row>
    <row r="28" spans="1:7" ht="12.75">
      <c r="A28" s="70" t="s">
        <v>414</v>
      </c>
      <c r="B28" s="63">
        <v>2010</v>
      </c>
      <c r="C28" s="63">
        <v>2010</v>
      </c>
      <c r="D28" s="63">
        <v>2466</v>
      </c>
      <c r="E28" s="63" t="e">
        <f>#REF!</f>
        <v>#REF!</v>
      </c>
      <c r="F28" s="76" t="e">
        <f>#REF!</f>
        <v>#REF!</v>
      </c>
      <c r="G28" s="76" t="e">
        <f>#REF!</f>
        <v>#REF!</v>
      </c>
    </row>
    <row r="29" spans="1:7" ht="13.5" customHeight="1">
      <c r="A29" s="70" t="s">
        <v>415</v>
      </c>
      <c r="B29" s="63">
        <v>2061</v>
      </c>
      <c r="C29" s="63">
        <v>2057</v>
      </c>
      <c r="D29" s="63">
        <v>3529</v>
      </c>
      <c r="E29" s="63" t="e">
        <f>#REF!</f>
        <v>#REF!</v>
      </c>
      <c r="F29" s="76" t="e">
        <f>#REF!</f>
        <v>#REF!</v>
      </c>
      <c r="G29" s="76" t="e">
        <f>#REF!</f>
        <v>#REF!</v>
      </c>
    </row>
    <row r="30" spans="1:7" ht="12.75">
      <c r="A30" s="72" t="s">
        <v>140</v>
      </c>
      <c r="B30" s="63">
        <v>842</v>
      </c>
      <c r="C30" s="63">
        <v>842</v>
      </c>
      <c r="D30" s="63">
        <v>407</v>
      </c>
      <c r="E30" s="63" t="e">
        <f>#REF!</f>
        <v>#REF!</v>
      </c>
      <c r="F30" s="76" t="e">
        <f>#REF!</f>
        <v>#REF!</v>
      </c>
      <c r="G30" s="76" t="e">
        <f>#REF!</f>
        <v>#REF!</v>
      </c>
    </row>
    <row r="31" spans="1:7" ht="12.75">
      <c r="A31" s="70" t="s">
        <v>141</v>
      </c>
      <c r="B31" s="63">
        <v>2340</v>
      </c>
      <c r="C31" s="63">
        <v>2083</v>
      </c>
      <c r="D31" s="63">
        <v>5022</v>
      </c>
      <c r="E31" s="63" t="e">
        <f>#REF!</f>
        <v>#REF!</v>
      </c>
      <c r="F31" s="63" t="e">
        <f>#REF!</f>
        <v>#REF!</v>
      </c>
      <c r="G31" s="63" t="e">
        <f>#REF!</f>
        <v>#REF!</v>
      </c>
    </row>
    <row r="32" spans="1:7" ht="12.75">
      <c r="A32" s="71" t="s">
        <v>416</v>
      </c>
      <c r="B32" s="63"/>
      <c r="C32" s="63"/>
      <c r="D32" s="63"/>
      <c r="E32" s="63"/>
      <c r="F32" s="63"/>
      <c r="G32" s="63"/>
    </row>
    <row r="33" spans="1:7" ht="12.75">
      <c r="A33" s="72" t="s">
        <v>417</v>
      </c>
      <c r="B33" s="63"/>
      <c r="C33" s="63"/>
      <c r="D33" s="63"/>
      <c r="E33" s="63"/>
      <c r="F33" s="63"/>
      <c r="G33" s="63"/>
    </row>
    <row r="34" spans="1:7" ht="12.75">
      <c r="A34" s="72" t="s">
        <v>418</v>
      </c>
      <c r="B34" s="56"/>
      <c r="C34" s="56"/>
      <c r="D34" s="56"/>
      <c r="E34" s="56"/>
      <c r="F34" s="56"/>
      <c r="G34" s="56"/>
    </row>
    <row r="35" spans="1:7" ht="12.75">
      <c r="A35" s="71" t="s">
        <v>419</v>
      </c>
      <c r="B35" s="74">
        <f aca="true" t="shared" si="2" ref="B35:G35">B10-B19</f>
        <v>-600</v>
      </c>
      <c r="C35" s="74">
        <f t="shared" si="2"/>
        <v>-200</v>
      </c>
      <c r="D35" s="74">
        <f t="shared" si="2"/>
        <v>-1101</v>
      </c>
      <c r="E35" s="74" t="e">
        <f t="shared" si="2"/>
        <v>#REF!</v>
      </c>
      <c r="F35" s="78" t="e">
        <f t="shared" si="2"/>
        <v>#REF!</v>
      </c>
      <c r="G35" s="78" t="e">
        <f t="shared" si="2"/>
        <v>#REF!</v>
      </c>
    </row>
    <row r="36" spans="1:7" ht="12.75">
      <c r="A36" s="71" t="s">
        <v>420</v>
      </c>
      <c r="B36" s="74">
        <f aca="true" t="shared" si="3" ref="B36:G36">B37</f>
        <v>600</v>
      </c>
      <c r="C36" s="74">
        <f t="shared" si="3"/>
        <v>200</v>
      </c>
      <c r="D36" s="74">
        <f t="shared" si="3"/>
        <v>1101</v>
      </c>
      <c r="E36" s="74" t="e">
        <f t="shared" si="3"/>
        <v>#REF!</v>
      </c>
      <c r="F36" s="78" t="e">
        <f t="shared" si="3"/>
        <v>#REF!</v>
      </c>
      <c r="G36" s="78" t="e">
        <f t="shared" si="3"/>
        <v>#REF!</v>
      </c>
    </row>
    <row r="37" spans="1:7" ht="25.5">
      <c r="A37" s="72" t="s">
        <v>421</v>
      </c>
      <c r="B37" s="56">
        <f aca="true" t="shared" si="4" ref="B37:G37">-B35</f>
        <v>600</v>
      </c>
      <c r="C37" s="56">
        <f t="shared" si="4"/>
        <v>200</v>
      </c>
      <c r="D37" s="56">
        <f t="shared" si="4"/>
        <v>1101</v>
      </c>
      <c r="E37" s="56" t="e">
        <f t="shared" si="4"/>
        <v>#REF!</v>
      </c>
      <c r="F37" s="79" t="e">
        <f t="shared" si="4"/>
        <v>#REF!</v>
      </c>
      <c r="G37" s="79" t="e">
        <f t="shared" si="4"/>
        <v>#REF!</v>
      </c>
    </row>
    <row r="38" spans="1:7" ht="12.75">
      <c r="A38" s="72" t="s">
        <v>422</v>
      </c>
      <c r="B38" s="56"/>
      <c r="C38" s="56"/>
      <c r="D38" s="56"/>
      <c r="E38" s="56"/>
      <c r="F38" s="56"/>
      <c r="G38" s="56"/>
    </row>
    <row r="39" spans="1:7" ht="12.75">
      <c r="A39" s="71" t="s">
        <v>423</v>
      </c>
      <c r="B39" s="74">
        <f aca="true" t="shared" si="5" ref="B39:G39">B41</f>
        <v>0</v>
      </c>
      <c r="C39" s="74">
        <f t="shared" si="5"/>
        <v>0</v>
      </c>
      <c r="D39" s="74">
        <f t="shared" si="5"/>
        <v>0</v>
      </c>
      <c r="E39" s="74">
        <f t="shared" si="5"/>
        <v>0</v>
      </c>
      <c r="F39" s="74">
        <f t="shared" si="5"/>
        <v>0</v>
      </c>
      <c r="G39" s="74">
        <f t="shared" si="5"/>
        <v>0</v>
      </c>
    </row>
    <row r="40" spans="1:7" ht="12.75">
      <c r="A40" s="72" t="s">
        <v>551</v>
      </c>
      <c r="B40" s="56"/>
      <c r="C40" s="56"/>
      <c r="D40" s="56"/>
      <c r="E40" s="56"/>
      <c r="F40" s="56"/>
      <c r="G40" s="56"/>
    </row>
    <row r="41" spans="1:7" ht="15.75" customHeight="1">
      <c r="A41" s="72" t="s">
        <v>136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2.75">
      <c r="A42" s="71" t="s">
        <v>137</v>
      </c>
      <c r="B42" s="56"/>
      <c r="C42" s="56"/>
      <c r="D42" s="56"/>
      <c r="E42" s="56"/>
      <c r="F42" s="56"/>
      <c r="G42" s="56"/>
    </row>
    <row r="43" spans="1:7" ht="28.5" customHeight="1">
      <c r="A43" s="72" t="s">
        <v>138</v>
      </c>
      <c r="B43" s="56">
        <v>0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</row>
    <row r="44" spans="1:7" ht="25.5">
      <c r="A44" s="72" t="s">
        <v>139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/>
    </row>
    <row r="45" spans="1:7" ht="29.25" customHeight="1">
      <c r="A45" s="72" t="s">
        <v>142</v>
      </c>
      <c r="B45" s="57">
        <f aca="true" t="shared" si="6" ref="B45:G45">B35/(B12+B13)</f>
        <v>-0.010679577088747286</v>
      </c>
      <c r="C45" s="57">
        <f t="shared" si="6"/>
        <v>-0.0035511994176032954</v>
      </c>
      <c r="D45" s="57">
        <f t="shared" si="6"/>
        <v>-0.019679339374765403</v>
      </c>
      <c r="E45" s="57" t="e">
        <f t="shared" si="6"/>
        <v>#REF!</v>
      </c>
      <c r="F45" s="57" t="e">
        <f t="shared" si="6"/>
        <v>#REF!</v>
      </c>
      <c r="G45" s="57" t="e">
        <f t="shared" si="6"/>
        <v>#REF!</v>
      </c>
    </row>
    <row r="47" ht="12.75">
      <c r="A47" s="75" t="s">
        <v>144</v>
      </c>
    </row>
  </sheetData>
  <sheetProtection/>
  <mergeCells count="10">
    <mergeCell ref="D1:G1"/>
    <mergeCell ref="A2:G2"/>
    <mergeCell ref="A4:G4"/>
    <mergeCell ref="A7:A9"/>
    <mergeCell ref="B7:C7"/>
    <mergeCell ref="B8:C8"/>
    <mergeCell ref="F7:G7"/>
    <mergeCell ref="A6:G6"/>
    <mergeCell ref="F3:G3"/>
    <mergeCell ref="A5:G5"/>
  </mergeCells>
  <printOptions/>
  <pageMargins left="0.75" right="0.75" top="0.4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8"/>
  <sheetViews>
    <sheetView view="pageBreakPreview" zoomScaleSheetLayoutView="100" zoomScalePageLayoutView="0" workbookViewId="0" topLeftCell="B3">
      <selection activeCell="C4" sqref="C4:I4"/>
    </sheetView>
  </sheetViews>
  <sheetFormatPr defaultColWidth="9.00390625" defaultRowHeight="12.75"/>
  <cols>
    <col min="1" max="1" width="7.75390625" style="0" hidden="1" customWidth="1"/>
    <col min="2" max="2" width="6.125" style="0" customWidth="1"/>
    <col min="3" max="3" width="50.25390625" style="0" customWidth="1"/>
    <col min="4" max="4" width="7.625" style="0" customWidth="1"/>
    <col min="6" max="6" width="9.375" style="0" customWidth="1"/>
    <col min="7" max="7" width="5.625" style="0" customWidth="1"/>
    <col min="8" max="8" width="8.625" style="0" hidden="1" customWidth="1"/>
    <col min="9" max="9" width="9.25390625" style="0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</cols>
  <sheetData>
    <row r="1" spans="3:13" ht="15.75" hidden="1">
      <c r="C1" s="1406"/>
      <c r="D1" s="1406"/>
      <c r="E1" s="1406"/>
      <c r="F1" s="1406"/>
      <c r="G1" s="1406"/>
      <c r="H1" s="1406"/>
      <c r="I1" s="1406"/>
      <c r="J1" s="17"/>
      <c r="K1" s="17"/>
      <c r="L1" s="17"/>
      <c r="M1" s="17"/>
    </row>
    <row r="2" spans="3:13" ht="15.75" hidden="1">
      <c r="C2" s="1406" t="e">
        <f>#REF!</f>
        <v>#REF!</v>
      </c>
      <c r="D2" s="1406"/>
      <c r="E2" s="1406"/>
      <c r="F2" s="1406"/>
      <c r="G2" s="1406"/>
      <c r="H2" s="1406"/>
      <c r="I2" s="1406"/>
      <c r="J2" s="17"/>
      <c r="K2" s="17"/>
      <c r="L2" s="17"/>
      <c r="M2" s="17"/>
    </row>
    <row r="3" spans="3:13" ht="15.75">
      <c r="C3" s="1407" t="e">
        <f>#REF!</f>
        <v>#REF!</v>
      </c>
      <c r="D3" s="1406"/>
      <c r="E3" s="1406"/>
      <c r="F3" s="1406"/>
      <c r="G3" s="1406"/>
      <c r="H3" s="1406"/>
      <c r="I3" s="1406"/>
      <c r="J3" s="17"/>
      <c r="K3" s="17"/>
      <c r="L3" s="17"/>
      <c r="M3" s="17"/>
    </row>
    <row r="4" spans="3:13" ht="15.75">
      <c r="C4" s="1403" t="e">
        <f>#REF!</f>
        <v>#REF!</v>
      </c>
      <c r="D4" s="1403"/>
      <c r="E4" s="1403"/>
      <c r="F4" s="1403"/>
      <c r="G4" s="1403"/>
      <c r="H4" s="1403"/>
      <c r="I4" s="1403"/>
      <c r="J4" s="17"/>
      <c r="K4" s="17"/>
      <c r="L4" s="17"/>
      <c r="M4" s="17"/>
    </row>
    <row r="5" spans="3:13" ht="15.75">
      <c r="C5" s="1403" t="e">
        <f>#REF!</f>
        <v>#REF!</v>
      </c>
      <c r="D5" s="1403"/>
      <c r="E5" s="1403"/>
      <c r="F5" s="1403"/>
      <c r="G5" s="1403"/>
      <c r="H5" s="1403"/>
      <c r="I5" s="1403"/>
      <c r="J5" s="17"/>
      <c r="K5" s="17"/>
      <c r="L5" s="17"/>
      <c r="M5" s="17"/>
    </row>
    <row r="6" spans="3:13" ht="15.75" customHeight="1" hidden="1">
      <c r="C6" s="1403" t="e">
        <f>#REF!</f>
        <v>#REF!</v>
      </c>
      <c r="D6" s="1403"/>
      <c r="E6" s="1403"/>
      <c r="F6" s="1403"/>
      <c r="G6" s="1403"/>
      <c r="H6" s="1403"/>
      <c r="I6" s="1403"/>
      <c r="J6" s="17"/>
      <c r="K6" s="17"/>
      <c r="L6" s="17"/>
      <c r="M6" s="17"/>
    </row>
    <row r="7" spans="3:13" ht="15.75" customHeight="1" hidden="1">
      <c r="C7" s="1403" t="e">
        <f>#REF!</f>
        <v>#REF!</v>
      </c>
      <c r="D7" s="1403"/>
      <c r="E7" s="1403"/>
      <c r="F7" s="1403"/>
      <c r="G7" s="1403"/>
      <c r="H7" s="1403"/>
      <c r="I7" s="1403"/>
      <c r="J7" s="17"/>
      <c r="K7" s="17"/>
      <c r="L7" s="17"/>
      <c r="M7" s="17"/>
    </row>
    <row r="8" spans="3:13" ht="15.75" customHeight="1" hidden="1">
      <c r="C8" s="1403" t="e">
        <f>#REF!</f>
        <v>#REF!</v>
      </c>
      <c r="D8" s="1403"/>
      <c r="E8" s="1403"/>
      <c r="F8" s="1403"/>
      <c r="G8" s="1403"/>
      <c r="H8" s="1403"/>
      <c r="I8" s="1403"/>
      <c r="J8" s="17"/>
      <c r="K8" s="17"/>
      <c r="L8" s="17"/>
      <c r="M8" s="17"/>
    </row>
    <row r="9" spans="3:13" ht="15.75" customHeight="1" hidden="1">
      <c r="C9" s="1403" t="e">
        <f>#REF!</f>
        <v>#REF!</v>
      </c>
      <c r="D9" s="1403"/>
      <c r="E9" s="1403"/>
      <c r="F9" s="1403"/>
      <c r="G9" s="1403"/>
      <c r="H9" s="1403"/>
      <c r="I9" s="1403"/>
      <c r="J9" s="17"/>
      <c r="K9" s="17"/>
      <c r="L9" s="17"/>
      <c r="M9" s="17"/>
    </row>
    <row r="10" spans="3:13" ht="15.75" customHeight="1" hidden="1">
      <c r="C10" s="1403" t="e">
        <f>#REF!</f>
        <v>#REF!</v>
      </c>
      <c r="D10" s="1403"/>
      <c r="E10" s="1403"/>
      <c r="F10" s="1403"/>
      <c r="G10" s="1403"/>
      <c r="H10" s="1403"/>
      <c r="I10" s="1403"/>
      <c r="J10" s="17"/>
      <c r="K10" s="17"/>
      <c r="L10" s="17"/>
      <c r="M10" s="17"/>
    </row>
    <row r="11" spans="3:13" ht="15.75" customHeight="1" hidden="1">
      <c r="C11" s="1403" t="e">
        <f>#REF!</f>
        <v>#REF!</v>
      </c>
      <c r="D11" s="1403"/>
      <c r="E11" s="1403"/>
      <c r="F11" s="1403"/>
      <c r="G11" s="1403"/>
      <c r="H11" s="1403"/>
      <c r="I11" s="1403"/>
      <c r="J11" s="17"/>
      <c r="K11" s="17"/>
      <c r="L11" s="17"/>
      <c r="M11" s="17"/>
    </row>
    <row r="12" spans="3:13" ht="15.75" customHeight="1" hidden="1">
      <c r="C12" s="1403" t="e">
        <f>#REF!</f>
        <v>#REF!</v>
      </c>
      <c r="D12" s="1403"/>
      <c r="E12" s="1403"/>
      <c r="F12" s="1403"/>
      <c r="G12" s="1403"/>
      <c r="H12" s="1403"/>
      <c r="I12" s="1403"/>
      <c r="J12" s="17"/>
      <c r="K12" s="17"/>
      <c r="L12" s="17"/>
      <c r="M12" s="17"/>
    </row>
    <row r="13" spans="3:13" ht="15.75" customHeight="1" hidden="1">
      <c r="C13" s="1403" t="e">
        <f>#REF!</f>
        <v>#REF!</v>
      </c>
      <c r="D13" s="1403"/>
      <c r="E13" s="1403"/>
      <c r="F13" s="1403"/>
      <c r="G13" s="1403"/>
      <c r="H13" s="1403"/>
      <c r="I13" s="1403"/>
      <c r="J13" s="17"/>
      <c r="K13" s="17"/>
      <c r="L13" s="17"/>
      <c r="M13" s="17"/>
    </row>
    <row r="14" spans="3:13" ht="15.75" customHeight="1" hidden="1">
      <c r="C14" s="1403" t="e">
        <f>#REF!</f>
        <v>#REF!</v>
      </c>
      <c r="D14" s="1403"/>
      <c r="E14" s="1403"/>
      <c r="F14" s="1403"/>
      <c r="G14" s="1403"/>
      <c r="H14" s="1403"/>
      <c r="I14" s="1403"/>
      <c r="J14" s="17"/>
      <c r="K14" s="17"/>
      <c r="L14" s="17"/>
      <c r="M14" s="17"/>
    </row>
    <row r="15" spans="3:13" ht="15.75" customHeight="1" hidden="1">
      <c r="C15" s="1403" t="e">
        <f>#REF!</f>
        <v>#REF!</v>
      </c>
      <c r="D15" s="1403"/>
      <c r="E15" s="1403"/>
      <c r="F15" s="1403"/>
      <c r="G15" s="1403"/>
      <c r="H15" s="1403"/>
      <c r="I15" s="1403"/>
      <c r="J15" s="17"/>
      <c r="K15" s="17"/>
      <c r="L15" s="17"/>
      <c r="M15" s="17"/>
    </row>
    <row r="16" spans="3:13" ht="15.75" customHeight="1" hidden="1">
      <c r="C16" s="1403" t="e">
        <f>#REF!</f>
        <v>#REF!</v>
      </c>
      <c r="D16" s="1403"/>
      <c r="E16" s="1403"/>
      <c r="F16" s="1403"/>
      <c r="G16" s="1403"/>
      <c r="H16" s="1403"/>
      <c r="I16" s="1403"/>
      <c r="J16" s="17"/>
      <c r="K16" s="17"/>
      <c r="L16" s="17"/>
      <c r="M16" s="17"/>
    </row>
    <row r="17" spans="3:13" ht="15.75" customHeight="1" hidden="1">
      <c r="C17" s="1403" t="e">
        <f>#REF!</f>
        <v>#REF!</v>
      </c>
      <c r="D17" s="1403"/>
      <c r="E17" s="1403"/>
      <c r="F17" s="1403"/>
      <c r="G17" s="1403"/>
      <c r="H17" s="1403"/>
      <c r="I17" s="1403"/>
      <c r="J17" s="17"/>
      <c r="K17" s="17"/>
      <c r="L17" s="17"/>
      <c r="M17" s="17"/>
    </row>
    <row r="18" spans="3:13" ht="15.75" customHeight="1" hidden="1">
      <c r="C18" s="1403" t="e">
        <f>#REF!</f>
        <v>#REF!</v>
      </c>
      <c r="D18" s="1403"/>
      <c r="E18" s="1403"/>
      <c r="F18" s="1403"/>
      <c r="G18" s="1403"/>
      <c r="H18" s="1403"/>
      <c r="I18" s="1403"/>
      <c r="J18" s="17"/>
      <c r="K18" s="17"/>
      <c r="L18" s="17"/>
      <c r="M18" s="17"/>
    </row>
    <row r="19" spans="3:13" ht="15.75" hidden="1">
      <c r="C19" s="1403" t="e">
        <f>#REF!</f>
        <v>#REF!</v>
      </c>
      <c r="D19" s="1403"/>
      <c r="E19" s="1403"/>
      <c r="F19" s="1403"/>
      <c r="G19" s="1403"/>
      <c r="H19" s="1403"/>
      <c r="I19" s="1403"/>
      <c r="J19" s="17"/>
      <c r="K19" s="17"/>
      <c r="L19" s="17"/>
      <c r="M19" s="17"/>
    </row>
    <row r="20" spans="3:13" ht="15.75" hidden="1">
      <c r="C20" s="1403" t="e">
        <f>#REF!</f>
        <v>#REF!</v>
      </c>
      <c r="D20" s="1403"/>
      <c r="E20" s="1403"/>
      <c r="F20" s="1403"/>
      <c r="G20" s="1403"/>
      <c r="H20" s="1403"/>
      <c r="I20" s="1403"/>
      <c r="J20" s="17"/>
      <c r="K20" s="17"/>
      <c r="L20" s="17"/>
      <c r="M20" s="17"/>
    </row>
    <row r="21" spans="3:13" ht="15.75" hidden="1">
      <c r="C21" s="1403" t="e">
        <f>#REF!</f>
        <v>#REF!</v>
      </c>
      <c r="D21" s="1403"/>
      <c r="E21" s="1403"/>
      <c r="F21" s="1403"/>
      <c r="G21" s="1403"/>
      <c r="H21" s="1403"/>
      <c r="I21" s="1403"/>
      <c r="J21" s="17"/>
      <c r="K21" s="17"/>
      <c r="L21" s="17"/>
      <c r="M21" s="17"/>
    </row>
    <row r="22" spans="3:13" ht="15.75" hidden="1">
      <c r="C22" s="1403" t="e">
        <f>#REF!</f>
        <v>#REF!</v>
      </c>
      <c r="D22" s="1403"/>
      <c r="E22" s="1403"/>
      <c r="F22" s="1403"/>
      <c r="G22" s="1403"/>
      <c r="H22" s="1403"/>
      <c r="I22" s="1403"/>
      <c r="J22" s="17"/>
      <c r="K22" s="17"/>
      <c r="L22" s="17"/>
      <c r="M22" s="17"/>
    </row>
    <row r="23" spans="3:13" ht="15.75" hidden="1">
      <c r="C23" s="1403" t="e">
        <f>#REF!</f>
        <v>#REF!</v>
      </c>
      <c r="D23" s="1403"/>
      <c r="E23" s="1403"/>
      <c r="F23" s="1403"/>
      <c r="G23" s="1403"/>
      <c r="H23" s="1403"/>
      <c r="I23" s="1403"/>
      <c r="J23" s="17"/>
      <c r="K23" s="17"/>
      <c r="L23" s="17"/>
      <c r="M23" s="17"/>
    </row>
    <row r="24" spans="3:13" ht="15.75" hidden="1">
      <c r="C24" s="1403" t="e">
        <f>#REF!</f>
        <v>#REF!</v>
      </c>
      <c r="D24" s="1403"/>
      <c r="E24" s="1403"/>
      <c r="F24" s="1403"/>
      <c r="G24" s="1403"/>
      <c r="H24" s="1403"/>
      <c r="I24" s="1403"/>
      <c r="J24" s="17"/>
      <c r="K24" s="17"/>
      <c r="L24" s="17"/>
      <c r="M24" s="17"/>
    </row>
    <row r="25" spans="2:13" ht="18.75">
      <c r="B25" s="1404" t="s">
        <v>146</v>
      </c>
      <c r="C25" s="1404"/>
      <c r="D25" s="1404"/>
      <c r="E25" s="1404"/>
      <c r="F25" s="1404"/>
      <c r="G25" s="1404"/>
      <c r="H25" s="1404"/>
      <c r="I25" s="1404"/>
      <c r="J25" s="17"/>
      <c r="K25" s="17"/>
      <c r="L25" s="17"/>
      <c r="M25" s="17"/>
    </row>
    <row r="26" spans="1:13" ht="18.75">
      <c r="A26" s="88"/>
      <c r="B26" s="1409" t="s">
        <v>650</v>
      </c>
      <c r="C26" s="1409"/>
      <c r="D26" s="1409"/>
      <c r="E26" s="1409"/>
      <c r="F26" s="1409"/>
      <c r="G26" s="1409"/>
      <c r="H26" s="1409"/>
      <c r="I26" s="1409"/>
      <c r="J26" s="88"/>
      <c r="K26" s="88"/>
      <c r="L26" s="88"/>
      <c r="M26" s="88"/>
    </row>
    <row r="27" spans="1:13" ht="19.5" thickBot="1">
      <c r="A27" s="88"/>
      <c r="B27" s="88"/>
      <c r="C27" s="1408" t="s">
        <v>184</v>
      </c>
      <c r="D27" s="1408"/>
      <c r="E27" s="1408"/>
      <c r="F27" s="1408"/>
      <c r="G27" s="1408"/>
      <c r="H27" s="1408"/>
      <c r="I27" s="1408"/>
      <c r="J27" s="219"/>
      <c r="K27" s="219"/>
      <c r="L27" s="219"/>
      <c r="M27" s="219"/>
    </row>
    <row r="28" spans="1:13" ht="39.75" thickBot="1">
      <c r="A28" s="52" t="s">
        <v>78</v>
      </c>
      <c r="B28" s="38" t="s">
        <v>558</v>
      </c>
      <c r="C28" s="22" t="s">
        <v>185</v>
      </c>
      <c r="D28" s="39" t="s">
        <v>336</v>
      </c>
      <c r="E28" s="132" t="s">
        <v>197</v>
      </c>
      <c r="F28" s="132" t="s">
        <v>195</v>
      </c>
      <c r="G28" s="132" t="s">
        <v>80</v>
      </c>
      <c r="H28" s="27" t="s">
        <v>196</v>
      </c>
      <c r="I28" s="148" t="s">
        <v>233</v>
      </c>
      <c r="J28" s="151" t="s">
        <v>539</v>
      </c>
      <c r="K28" s="152" t="s">
        <v>540</v>
      </c>
      <c r="L28" s="152" t="s">
        <v>528</v>
      </c>
      <c r="M28" s="185" t="s">
        <v>529</v>
      </c>
    </row>
    <row r="29" spans="1:13" ht="12.75">
      <c r="A29" s="55">
        <v>1</v>
      </c>
      <c r="B29" s="218" t="s">
        <v>486</v>
      </c>
      <c r="C29" s="465">
        <v>2</v>
      </c>
      <c r="D29" s="442" t="s">
        <v>364</v>
      </c>
      <c r="E29" s="443" t="s">
        <v>445</v>
      </c>
      <c r="F29" s="443" t="s">
        <v>254</v>
      </c>
      <c r="G29" s="444" t="s">
        <v>255</v>
      </c>
      <c r="H29" s="680" t="s">
        <v>255</v>
      </c>
      <c r="I29" s="221">
        <v>7</v>
      </c>
      <c r="J29" s="222">
        <v>8</v>
      </c>
      <c r="K29" s="223">
        <v>9</v>
      </c>
      <c r="L29" s="223">
        <v>10</v>
      </c>
      <c r="M29" s="224">
        <v>11</v>
      </c>
    </row>
    <row r="30" spans="1:13" ht="16.5" hidden="1" thickBot="1">
      <c r="A30" s="98" t="s">
        <v>438</v>
      </c>
      <c r="B30" s="200"/>
      <c r="C30" s="466" t="s">
        <v>81</v>
      </c>
      <c r="D30" s="445"/>
      <c r="E30" s="125" t="s">
        <v>341</v>
      </c>
      <c r="F30" s="126"/>
      <c r="G30" s="446"/>
      <c r="H30" s="681"/>
      <c r="I30" s="174"/>
      <c r="J30" s="162"/>
      <c r="K30" s="127"/>
      <c r="L30" s="127"/>
      <c r="M30" s="186"/>
    </row>
    <row r="31" spans="1:13" ht="40.5" customHeight="1" hidden="1" thickBot="1">
      <c r="A31" s="99" t="s">
        <v>82</v>
      </c>
      <c r="B31" s="12"/>
      <c r="C31" s="467" t="s">
        <v>502</v>
      </c>
      <c r="D31" s="447"/>
      <c r="E31" s="10" t="s">
        <v>240</v>
      </c>
      <c r="F31" s="10"/>
      <c r="G31" s="448"/>
      <c r="H31" s="682"/>
      <c r="I31" s="175"/>
      <c r="J31" s="163"/>
      <c r="K31" s="153"/>
      <c r="L31" s="153"/>
      <c r="M31" s="187"/>
    </row>
    <row r="32" spans="1:13" ht="31.5" customHeight="1" thickBot="1">
      <c r="A32" s="99"/>
      <c r="B32" s="666"/>
      <c r="C32" s="658" t="s">
        <v>391</v>
      </c>
      <c r="D32" s="659" t="s">
        <v>65</v>
      </c>
      <c r="E32" s="667"/>
      <c r="F32" s="667"/>
      <c r="G32" s="668"/>
      <c r="H32" s="683"/>
      <c r="I32" s="669" t="e">
        <f>I33</f>
        <v>#REF!</v>
      </c>
      <c r="J32" s="164" t="e">
        <f>J33+J122+J159+J203+J207+J226+#REF!+J237</f>
        <v>#REF!</v>
      </c>
      <c r="K32" s="156" t="e">
        <f>K33+K122+K159+K203+K207+K226+#REF!+K237</f>
        <v>#REF!</v>
      </c>
      <c r="L32" s="156" t="e">
        <f>L33+L122+L159+L203+L207+L226+#REF!+L237</f>
        <v>#REF!</v>
      </c>
      <c r="M32" s="188" t="e">
        <f>M33+M122+M159+M203+M207+M226+#REF!+M237</f>
        <v>#REF!</v>
      </c>
    </row>
    <row r="33" spans="1:13" ht="14.25" customHeight="1" thickBot="1">
      <c r="A33" s="99"/>
      <c r="B33" s="520" t="s">
        <v>438</v>
      </c>
      <c r="C33" s="544" t="s">
        <v>81</v>
      </c>
      <c r="D33" s="521" t="s">
        <v>65</v>
      </c>
      <c r="E33" s="522" t="s">
        <v>349</v>
      </c>
      <c r="F33" s="522"/>
      <c r="G33" s="523"/>
      <c r="H33" s="684"/>
      <c r="I33" s="524" t="e">
        <f>SUM(I34,I42)</f>
        <v>#REF!</v>
      </c>
      <c r="J33" s="172" t="e">
        <f>J34+J42+J67+J100</f>
        <v>#REF!</v>
      </c>
      <c r="K33" s="157" t="e">
        <f>K34+K42+K67+K100</f>
        <v>#REF!</v>
      </c>
      <c r="L33" s="157" t="e">
        <f>L34+L42+L67+L100</f>
        <v>#REF!</v>
      </c>
      <c r="M33" s="195" t="e">
        <f>M34+M42+M67+M100</f>
        <v>#REF!</v>
      </c>
    </row>
    <row r="34" spans="1:13" ht="46.5" customHeight="1">
      <c r="A34" s="99"/>
      <c r="B34" s="589" t="s">
        <v>486</v>
      </c>
      <c r="C34" s="539" t="s">
        <v>111</v>
      </c>
      <c r="D34" s="540" t="s">
        <v>65</v>
      </c>
      <c r="E34" s="541" t="s">
        <v>348</v>
      </c>
      <c r="F34" s="541"/>
      <c r="G34" s="542"/>
      <c r="H34" s="685"/>
      <c r="I34" s="543" t="e">
        <f aca="true" t="shared" si="0" ref="I34:M35">I35</f>
        <v>#REF!</v>
      </c>
      <c r="J34" s="165">
        <f t="shared" si="0"/>
        <v>164.7</v>
      </c>
      <c r="K34" s="59">
        <f t="shared" si="0"/>
        <v>164.8</v>
      </c>
      <c r="L34" s="59">
        <f t="shared" si="0"/>
        <v>164.7</v>
      </c>
      <c r="M34" s="189">
        <f t="shared" si="0"/>
        <v>164.7</v>
      </c>
    </row>
    <row r="35" spans="1:13" ht="17.25" customHeight="1">
      <c r="A35" s="100" t="s">
        <v>210</v>
      </c>
      <c r="B35" s="21" t="s">
        <v>210</v>
      </c>
      <c r="C35" s="468" t="s">
        <v>351</v>
      </c>
      <c r="D35" s="364" t="s">
        <v>65</v>
      </c>
      <c r="E35" s="11" t="s">
        <v>348</v>
      </c>
      <c r="F35" s="11" t="s">
        <v>352</v>
      </c>
      <c r="G35" s="365"/>
      <c r="H35" s="416"/>
      <c r="I35" s="176" t="e">
        <f t="shared" si="0"/>
        <v>#REF!</v>
      </c>
      <c r="J35" s="166">
        <f t="shared" si="0"/>
        <v>164.7</v>
      </c>
      <c r="K35" s="93">
        <f t="shared" si="0"/>
        <v>164.8</v>
      </c>
      <c r="L35" s="93">
        <f t="shared" si="0"/>
        <v>164.7</v>
      </c>
      <c r="M35" s="190">
        <f t="shared" si="0"/>
        <v>164.7</v>
      </c>
    </row>
    <row r="36" spans="1:13" ht="22.5">
      <c r="A36" s="101" t="s">
        <v>153</v>
      </c>
      <c r="B36" s="7" t="s">
        <v>153</v>
      </c>
      <c r="C36" s="575" t="s">
        <v>651</v>
      </c>
      <c r="D36" s="366" t="s">
        <v>65</v>
      </c>
      <c r="E36" s="89" t="s">
        <v>348</v>
      </c>
      <c r="F36" s="89" t="s">
        <v>352</v>
      </c>
      <c r="G36" s="367" t="s">
        <v>657</v>
      </c>
      <c r="H36" s="417"/>
      <c r="I36" s="177" t="e">
        <f>#REF!</f>
        <v>#REF!</v>
      </c>
      <c r="J36" s="167">
        <v>164.7</v>
      </c>
      <c r="K36" s="96">
        <v>164.8</v>
      </c>
      <c r="L36" s="96">
        <v>164.7</v>
      </c>
      <c r="M36" s="191">
        <v>164.7</v>
      </c>
    </row>
    <row r="37" spans="1:13" ht="24" hidden="1">
      <c r="A37" s="102" t="s">
        <v>154</v>
      </c>
      <c r="B37" s="13"/>
      <c r="C37" s="468" t="s">
        <v>205</v>
      </c>
      <c r="D37" s="364"/>
      <c r="E37" s="28" t="s">
        <v>240</v>
      </c>
      <c r="F37" s="28" t="s">
        <v>83</v>
      </c>
      <c r="G37" s="368" t="s">
        <v>503</v>
      </c>
      <c r="H37" s="418" t="s">
        <v>206</v>
      </c>
      <c r="I37" s="149"/>
      <c r="J37" s="168"/>
      <c r="K37" s="139"/>
      <c r="L37" s="139"/>
      <c r="M37" s="158"/>
    </row>
    <row r="38" spans="1:13" ht="12.75" hidden="1">
      <c r="A38" s="103" t="s">
        <v>155</v>
      </c>
      <c r="B38" s="7"/>
      <c r="C38" s="470" t="s">
        <v>221</v>
      </c>
      <c r="D38" s="369"/>
      <c r="E38" s="8" t="s">
        <v>240</v>
      </c>
      <c r="F38" s="8" t="s">
        <v>83</v>
      </c>
      <c r="G38" s="370" t="s">
        <v>503</v>
      </c>
      <c r="H38" s="419" t="s">
        <v>209</v>
      </c>
      <c r="I38" s="149"/>
      <c r="J38" s="168"/>
      <c r="K38" s="139"/>
      <c r="L38" s="139"/>
      <c r="M38" s="158"/>
    </row>
    <row r="39" spans="1:13" ht="12.75" hidden="1">
      <c r="A39" s="103" t="s">
        <v>156</v>
      </c>
      <c r="B39" s="7"/>
      <c r="C39" s="471" t="s">
        <v>84</v>
      </c>
      <c r="D39" s="371"/>
      <c r="E39" s="6" t="s">
        <v>240</v>
      </c>
      <c r="F39" s="6" t="s">
        <v>83</v>
      </c>
      <c r="G39" s="372" t="s">
        <v>503</v>
      </c>
      <c r="H39" s="420" t="s">
        <v>216</v>
      </c>
      <c r="I39" s="149"/>
      <c r="J39" s="168"/>
      <c r="K39" s="139"/>
      <c r="L39" s="139"/>
      <c r="M39" s="158"/>
    </row>
    <row r="40" spans="1:13" ht="12.75" hidden="1">
      <c r="A40" s="103" t="s">
        <v>157</v>
      </c>
      <c r="B40" s="7"/>
      <c r="C40" s="471" t="s">
        <v>85</v>
      </c>
      <c r="D40" s="371"/>
      <c r="E40" s="6" t="s">
        <v>240</v>
      </c>
      <c r="F40" s="6" t="s">
        <v>83</v>
      </c>
      <c r="G40" s="372" t="s">
        <v>503</v>
      </c>
      <c r="H40" s="420" t="s">
        <v>217</v>
      </c>
      <c r="I40" s="149"/>
      <c r="J40" s="168"/>
      <c r="K40" s="139"/>
      <c r="L40" s="139"/>
      <c r="M40" s="158"/>
    </row>
    <row r="41" spans="1:13" ht="38.25" hidden="1">
      <c r="A41" s="99" t="s">
        <v>86</v>
      </c>
      <c r="B41" s="201"/>
      <c r="C41" s="472" t="s">
        <v>482</v>
      </c>
      <c r="D41" s="373"/>
      <c r="E41" s="92" t="s">
        <v>219</v>
      </c>
      <c r="F41" s="92"/>
      <c r="G41" s="374"/>
      <c r="H41" s="421"/>
      <c r="I41" s="149"/>
      <c r="J41" s="168"/>
      <c r="K41" s="139"/>
      <c r="L41" s="139"/>
      <c r="M41" s="158"/>
    </row>
    <row r="42" spans="1:13" ht="60" customHeight="1">
      <c r="A42" s="99"/>
      <c r="B42" s="220" t="s">
        <v>536</v>
      </c>
      <c r="C42" s="473" t="s">
        <v>598</v>
      </c>
      <c r="D42" s="447" t="s">
        <v>65</v>
      </c>
      <c r="E42" s="10" t="s">
        <v>366</v>
      </c>
      <c r="F42" s="10"/>
      <c r="G42" s="448"/>
      <c r="H42" s="682"/>
      <c r="I42" s="160" t="e">
        <f>I43+I48</f>
        <v>#REF!</v>
      </c>
      <c r="J42" s="165" t="e">
        <f>J43+#REF!</f>
        <v>#REF!</v>
      </c>
      <c r="K42" s="59" t="e">
        <f>K43+#REF!</f>
        <v>#REF!</v>
      </c>
      <c r="L42" s="59" t="e">
        <f>L43+#REF!</f>
        <v>#REF!</v>
      </c>
      <c r="M42" s="189" t="e">
        <f>M43+#REF!</f>
        <v>#REF!</v>
      </c>
    </row>
    <row r="43" spans="1:13" ht="24.75" customHeight="1">
      <c r="A43" s="100" t="s">
        <v>243</v>
      </c>
      <c r="B43" s="201" t="s">
        <v>243</v>
      </c>
      <c r="C43" s="468" t="s">
        <v>370</v>
      </c>
      <c r="D43" s="364" t="s">
        <v>65</v>
      </c>
      <c r="E43" s="11" t="s">
        <v>366</v>
      </c>
      <c r="F43" s="11" t="s">
        <v>37</v>
      </c>
      <c r="G43" s="365"/>
      <c r="H43" s="416"/>
      <c r="I43" s="178" t="e">
        <f>I44+I46</f>
        <v>#REF!</v>
      </c>
      <c r="J43" s="166">
        <f>J45</f>
        <v>151.5</v>
      </c>
      <c r="K43" s="93">
        <f>K45</f>
        <v>151.6</v>
      </c>
      <c r="L43" s="93">
        <f>L45</f>
        <v>151.5</v>
      </c>
      <c r="M43" s="190">
        <f>M45</f>
        <v>151.5</v>
      </c>
    </row>
    <row r="44" spans="1:13" ht="24.75" customHeight="1">
      <c r="A44" s="100"/>
      <c r="B44" s="21" t="s">
        <v>158</v>
      </c>
      <c r="C44" s="468" t="s">
        <v>38</v>
      </c>
      <c r="D44" s="364" t="s">
        <v>65</v>
      </c>
      <c r="E44" s="11" t="s">
        <v>366</v>
      </c>
      <c r="F44" s="11" t="s">
        <v>39</v>
      </c>
      <c r="G44" s="365"/>
      <c r="H44" s="416"/>
      <c r="I44" s="178" t="e">
        <f>I45</f>
        <v>#REF!</v>
      </c>
      <c r="J44" s="166"/>
      <c r="K44" s="93"/>
      <c r="L44" s="93"/>
      <c r="M44" s="190"/>
    </row>
    <row r="45" spans="1:13" ht="22.5" customHeight="1">
      <c r="A45" s="100"/>
      <c r="B45" s="7" t="s">
        <v>159</v>
      </c>
      <c r="C45" s="575" t="s">
        <v>651</v>
      </c>
      <c r="D45" s="366" t="s">
        <v>65</v>
      </c>
      <c r="E45" s="89" t="s">
        <v>366</v>
      </c>
      <c r="F45" s="89" t="s">
        <v>39</v>
      </c>
      <c r="G45" s="367" t="s">
        <v>657</v>
      </c>
      <c r="H45" s="416"/>
      <c r="I45" s="177" t="e">
        <f>#REF!</f>
        <v>#REF!</v>
      </c>
      <c r="J45" s="167">
        <v>151.5</v>
      </c>
      <c r="K45" s="96">
        <v>151.6</v>
      </c>
      <c r="L45" s="96">
        <v>151.5</v>
      </c>
      <c r="M45" s="191">
        <v>151.5</v>
      </c>
    </row>
    <row r="46" spans="1:13" ht="27" customHeight="1">
      <c r="A46" s="100"/>
      <c r="B46" s="21" t="s">
        <v>381</v>
      </c>
      <c r="C46" s="705" t="s">
        <v>667</v>
      </c>
      <c r="D46" s="364" t="s">
        <v>65</v>
      </c>
      <c r="E46" s="11" t="s">
        <v>366</v>
      </c>
      <c r="F46" s="11" t="s">
        <v>40</v>
      </c>
      <c r="G46" s="375"/>
      <c r="H46" s="416"/>
      <c r="I46" s="178" t="e">
        <f>I47</f>
        <v>#REF!</v>
      </c>
      <c r="J46" s="166">
        <f>J47</f>
        <v>138.4</v>
      </c>
      <c r="K46" s="93">
        <f>K47</f>
        <v>138.3</v>
      </c>
      <c r="L46" s="93">
        <f>L47</f>
        <v>138.4</v>
      </c>
      <c r="M46" s="190">
        <f>M47</f>
        <v>138.3</v>
      </c>
    </row>
    <row r="47" spans="1:13" ht="12.75" customHeight="1">
      <c r="A47" s="100"/>
      <c r="B47" s="7" t="s">
        <v>160</v>
      </c>
      <c r="C47" s="407" t="s">
        <v>653</v>
      </c>
      <c r="D47" s="366" t="s">
        <v>65</v>
      </c>
      <c r="E47" s="89" t="s">
        <v>366</v>
      </c>
      <c r="F47" s="89" t="s">
        <v>40</v>
      </c>
      <c r="G47" s="367" t="s">
        <v>532</v>
      </c>
      <c r="H47" s="416"/>
      <c r="I47" s="177" t="e">
        <f>#REF!</f>
        <v>#REF!</v>
      </c>
      <c r="J47" s="167">
        <v>138.4</v>
      </c>
      <c r="K47" s="96">
        <v>138.3</v>
      </c>
      <c r="L47" s="96">
        <v>138.4</v>
      </c>
      <c r="M47" s="191">
        <v>138.3</v>
      </c>
    </row>
    <row r="48" spans="1:13" ht="24.75" customHeight="1">
      <c r="A48" s="101" t="s">
        <v>67</v>
      </c>
      <c r="B48" s="201" t="s">
        <v>168</v>
      </c>
      <c r="C48" s="474" t="s">
        <v>36</v>
      </c>
      <c r="D48" s="364" t="s">
        <v>65</v>
      </c>
      <c r="E48" s="11" t="s">
        <v>366</v>
      </c>
      <c r="F48" s="11" t="s">
        <v>367</v>
      </c>
      <c r="G48" s="365"/>
      <c r="H48" s="416"/>
      <c r="I48" s="178" t="e">
        <f>SUM(I54:I56)</f>
        <v>#REF!</v>
      </c>
      <c r="J48" s="166">
        <f>J54</f>
        <v>36.8</v>
      </c>
      <c r="K48" s="93">
        <f>K54</f>
        <v>36.7</v>
      </c>
      <c r="L48" s="93">
        <f>L54</f>
        <v>36.7</v>
      </c>
      <c r="M48" s="190">
        <f>M54</f>
        <v>36.7</v>
      </c>
    </row>
    <row r="49" spans="1:13" ht="12.75" hidden="1">
      <c r="A49" s="102" t="s">
        <v>159</v>
      </c>
      <c r="B49" s="202"/>
      <c r="C49" s="468" t="s">
        <v>205</v>
      </c>
      <c r="D49" s="376"/>
      <c r="E49" s="8" t="s">
        <v>219</v>
      </c>
      <c r="F49" s="8" t="s">
        <v>83</v>
      </c>
      <c r="G49" s="370" t="s">
        <v>203</v>
      </c>
      <c r="H49" s="419" t="s">
        <v>206</v>
      </c>
      <c r="I49" s="149"/>
      <c r="J49" s="167"/>
      <c r="K49" s="96"/>
      <c r="L49" s="96"/>
      <c r="M49" s="191"/>
    </row>
    <row r="50" spans="1:13" ht="12.75" hidden="1">
      <c r="A50" s="103" t="s">
        <v>161</v>
      </c>
      <c r="B50" s="7"/>
      <c r="C50" s="470" t="s">
        <v>221</v>
      </c>
      <c r="D50" s="369"/>
      <c r="E50" s="8" t="s">
        <v>219</v>
      </c>
      <c r="F50" s="8" t="s">
        <v>83</v>
      </c>
      <c r="G50" s="370" t="s">
        <v>203</v>
      </c>
      <c r="H50" s="419" t="s">
        <v>209</v>
      </c>
      <c r="I50" s="149"/>
      <c r="J50" s="167"/>
      <c r="K50" s="96"/>
      <c r="L50" s="96"/>
      <c r="M50" s="191"/>
    </row>
    <row r="51" spans="1:13" ht="12.75" hidden="1">
      <c r="A51" s="103" t="s">
        <v>156</v>
      </c>
      <c r="B51" s="7"/>
      <c r="C51" s="471" t="s">
        <v>84</v>
      </c>
      <c r="D51" s="371"/>
      <c r="E51" s="6" t="s">
        <v>219</v>
      </c>
      <c r="F51" s="6" t="s">
        <v>83</v>
      </c>
      <c r="G51" s="372" t="s">
        <v>203</v>
      </c>
      <c r="H51" s="420" t="s">
        <v>216</v>
      </c>
      <c r="I51" s="149"/>
      <c r="J51" s="167"/>
      <c r="K51" s="96"/>
      <c r="L51" s="96"/>
      <c r="M51" s="191"/>
    </row>
    <row r="52" spans="1:13" ht="12.75" hidden="1">
      <c r="A52" s="103" t="s">
        <v>157</v>
      </c>
      <c r="B52" s="7"/>
      <c r="C52" s="471" t="s">
        <v>87</v>
      </c>
      <c r="D52" s="371"/>
      <c r="E52" s="6" t="s">
        <v>219</v>
      </c>
      <c r="F52" s="6" t="s">
        <v>199</v>
      </c>
      <c r="G52" s="372" t="s">
        <v>203</v>
      </c>
      <c r="H52" s="420" t="s">
        <v>342</v>
      </c>
      <c r="I52" s="149"/>
      <c r="J52" s="167"/>
      <c r="K52" s="96"/>
      <c r="L52" s="96"/>
      <c r="M52" s="191"/>
    </row>
    <row r="53" spans="1:13" ht="12.75" hidden="1">
      <c r="A53" s="103" t="s">
        <v>162</v>
      </c>
      <c r="B53" s="7"/>
      <c r="C53" s="471" t="s">
        <v>85</v>
      </c>
      <c r="D53" s="371"/>
      <c r="E53" s="6" t="s">
        <v>219</v>
      </c>
      <c r="F53" s="6" t="s">
        <v>83</v>
      </c>
      <c r="G53" s="372" t="s">
        <v>203</v>
      </c>
      <c r="H53" s="420" t="s">
        <v>217</v>
      </c>
      <c r="I53" s="149"/>
      <c r="J53" s="167"/>
      <c r="K53" s="96"/>
      <c r="L53" s="96"/>
      <c r="M53" s="191"/>
    </row>
    <row r="54" spans="1:13" ht="21.75" customHeight="1">
      <c r="A54" s="101" t="s">
        <v>244</v>
      </c>
      <c r="B54" s="7" t="s">
        <v>114</v>
      </c>
      <c r="C54" s="575" t="s">
        <v>651</v>
      </c>
      <c r="D54" s="366" t="s">
        <v>65</v>
      </c>
      <c r="E54" s="89" t="s">
        <v>366</v>
      </c>
      <c r="F54" s="89" t="s">
        <v>367</v>
      </c>
      <c r="G54" s="367" t="s">
        <v>657</v>
      </c>
      <c r="H54" s="420"/>
      <c r="I54" s="177" t="e">
        <f>#REF!</f>
        <v>#REF!</v>
      </c>
      <c r="J54" s="167">
        <v>36.8</v>
      </c>
      <c r="K54" s="96">
        <v>36.7</v>
      </c>
      <c r="L54" s="96">
        <v>36.7</v>
      </c>
      <c r="M54" s="191">
        <v>36.7</v>
      </c>
    </row>
    <row r="55" spans="1:13" ht="15" customHeight="1">
      <c r="A55" s="101"/>
      <c r="B55" s="7" t="s">
        <v>658</v>
      </c>
      <c r="C55" s="407" t="s">
        <v>653</v>
      </c>
      <c r="D55" s="366" t="s">
        <v>65</v>
      </c>
      <c r="E55" s="89" t="s">
        <v>366</v>
      </c>
      <c r="F55" s="89" t="s">
        <v>367</v>
      </c>
      <c r="G55" s="564" t="s">
        <v>334</v>
      </c>
      <c r="H55" s="704"/>
      <c r="I55" s="239" t="e">
        <f>#REF!</f>
        <v>#REF!</v>
      </c>
      <c r="J55" s="167"/>
      <c r="K55" s="96"/>
      <c r="L55" s="96"/>
      <c r="M55" s="191"/>
    </row>
    <row r="56" spans="1:13" ht="14.25" customHeight="1" thickBot="1">
      <c r="A56" s="101"/>
      <c r="B56" s="7" t="s">
        <v>659</v>
      </c>
      <c r="C56" s="407" t="s">
        <v>652</v>
      </c>
      <c r="D56" s="366" t="s">
        <v>65</v>
      </c>
      <c r="E56" s="89" t="s">
        <v>366</v>
      </c>
      <c r="F56" s="89" t="s">
        <v>367</v>
      </c>
      <c r="G56" s="564" t="s">
        <v>663</v>
      </c>
      <c r="H56" s="704"/>
      <c r="I56" s="239" t="e">
        <f>#REF!</f>
        <v>#REF!</v>
      </c>
      <c r="J56" s="167"/>
      <c r="K56" s="96"/>
      <c r="L56" s="96"/>
      <c r="M56" s="191"/>
    </row>
    <row r="57" spans="1:13" ht="14.25" customHeight="1" thickBot="1">
      <c r="A57" s="101"/>
      <c r="B57" s="536"/>
      <c r="C57" s="354" t="s">
        <v>201</v>
      </c>
      <c r="D57" s="355">
        <v>925</v>
      </c>
      <c r="E57" s="355">
        <v>700</v>
      </c>
      <c r="F57" s="355"/>
      <c r="G57" s="355"/>
      <c r="H57" s="356"/>
      <c r="I57" s="239"/>
      <c r="J57" s="167"/>
      <c r="K57" s="96"/>
      <c r="L57" s="96"/>
      <c r="M57" s="191"/>
    </row>
    <row r="58" spans="1:13" ht="14.25" customHeight="1">
      <c r="A58" s="101"/>
      <c r="B58" s="536"/>
      <c r="C58" s="357" t="s">
        <v>714</v>
      </c>
      <c r="D58" s="352">
        <v>925</v>
      </c>
      <c r="E58" s="352">
        <v>705</v>
      </c>
      <c r="F58" s="352"/>
      <c r="G58" s="352"/>
      <c r="H58" s="353"/>
      <c r="I58" s="239"/>
      <c r="J58" s="167"/>
      <c r="K58" s="96"/>
      <c r="L58" s="96"/>
      <c r="M58" s="191"/>
    </row>
    <row r="59" spans="1:13" ht="14.25" customHeight="1">
      <c r="A59" s="101"/>
      <c r="B59" s="536"/>
      <c r="C59" s="232" t="s">
        <v>733</v>
      </c>
      <c r="D59" s="73">
        <v>925</v>
      </c>
      <c r="E59" s="73">
        <v>705</v>
      </c>
      <c r="F59" s="73" t="s">
        <v>721</v>
      </c>
      <c r="G59" s="73"/>
      <c r="H59" s="231"/>
      <c r="I59" s="239"/>
      <c r="J59" s="167"/>
      <c r="K59" s="96"/>
      <c r="L59" s="96"/>
      <c r="M59" s="191"/>
    </row>
    <row r="60" spans="1:13" ht="14.25" customHeight="1">
      <c r="A60" s="101"/>
      <c r="B60" s="536"/>
      <c r="C60" s="232" t="s">
        <v>722</v>
      </c>
      <c r="D60" s="73">
        <v>925</v>
      </c>
      <c r="E60" s="73">
        <v>705</v>
      </c>
      <c r="F60" s="73" t="s">
        <v>734</v>
      </c>
      <c r="G60" s="73"/>
      <c r="H60" s="231"/>
      <c r="I60" s="239"/>
      <c r="J60" s="167"/>
      <c r="K60" s="96"/>
      <c r="L60" s="96"/>
      <c r="M60" s="191"/>
    </row>
    <row r="61" spans="1:13" ht="14.25" customHeight="1">
      <c r="A61" s="101"/>
      <c r="B61" s="536"/>
      <c r="C61" s="232" t="s">
        <v>725</v>
      </c>
      <c r="D61" s="73">
        <v>968</v>
      </c>
      <c r="E61" s="73">
        <v>705</v>
      </c>
      <c r="F61" s="73" t="s">
        <v>723</v>
      </c>
      <c r="G61" s="73"/>
      <c r="H61" s="231"/>
      <c r="I61" s="239"/>
      <c r="J61" s="167"/>
      <c r="K61" s="96"/>
      <c r="L61" s="96"/>
      <c r="M61" s="191"/>
    </row>
    <row r="62" spans="1:13" ht="14.25" customHeight="1">
      <c r="A62" s="101"/>
      <c r="B62" s="536"/>
      <c r="C62" s="701" t="s">
        <v>724</v>
      </c>
      <c r="D62" s="703">
        <v>968</v>
      </c>
      <c r="E62" s="703">
        <v>705</v>
      </c>
      <c r="F62" s="703" t="s">
        <v>723</v>
      </c>
      <c r="G62" s="703">
        <v>244</v>
      </c>
      <c r="H62" s="702">
        <v>244</v>
      </c>
      <c r="I62" s="239"/>
      <c r="J62" s="167"/>
      <c r="K62" s="96"/>
      <c r="L62" s="96"/>
      <c r="M62" s="191"/>
    </row>
    <row r="63" spans="1:13" ht="14.25" customHeight="1">
      <c r="A63" s="101"/>
      <c r="B63" s="536"/>
      <c r="C63" s="1052"/>
      <c r="D63" s="402"/>
      <c r="E63" s="563"/>
      <c r="F63" s="563"/>
      <c r="G63" s="564"/>
      <c r="H63" s="704"/>
      <c r="I63" s="239"/>
      <c r="J63" s="167"/>
      <c r="K63" s="96"/>
      <c r="L63" s="96"/>
      <c r="M63" s="191"/>
    </row>
    <row r="64" spans="1:13" ht="14.25" customHeight="1">
      <c r="A64" s="101"/>
      <c r="B64" s="536"/>
      <c r="C64" s="1052"/>
      <c r="D64" s="402"/>
      <c r="E64" s="563"/>
      <c r="F64" s="563"/>
      <c r="G64" s="564"/>
      <c r="H64" s="704"/>
      <c r="I64" s="239"/>
      <c r="J64" s="167"/>
      <c r="K64" s="96"/>
      <c r="L64" s="96"/>
      <c r="M64" s="191"/>
    </row>
    <row r="65" spans="1:13" ht="30" customHeight="1" thickBot="1">
      <c r="A65" s="107" t="s">
        <v>193</v>
      </c>
      <c r="B65" s="657"/>
      <c r="C65" s="658" t="s">
        <v>390</v>
      </c>
      <c r="D65" s="659" t="s">
        <v>424</v>
      </c>
      <c r="E65" s="660"/>
      <c r="F65" s="660"/>
      <c r="G65" s="661"/>
      <c r="H65" s="686"/>
      <c r="I65" s="662" t="e">
        <f>I66+I122+I152+I159+I203+I207+I226+I237+I256+I260</f>
        <v>#REF!</v>
      </c>
      <c r="J65" s="168"/>
      <c r="K65" s="139"/>
      <c r="L65" s="139"/>
      <c r="M65" s="158"/>
    </row>
    <row r="66" spans="1:13" ht="30" customHeight="1" thickBot="1">
      <c r="A66" s="107"/>
      <c r="B66" s="625" t="s">
        <v>438</v>
      </c>
      <c r="C66" s="626" t="s">
        <v>81</v>
      </c>
      <c r="D66" s="627" t="s">
        <v>424</v>
      </c>
      <c r="E66" s="628" t="s">
        <v>349</v>
      </c>
      <c r="F66" s="628"/>
      <c r="G66" s="629"/>
      <c r="H66" s="687"/>
      <c r="I66" s="631" t="e">
        <f>SUM(I67,I97,I100)</f>
        <v>#REF!</v>
      </c>
      <c r="J66" s="168"/>
      <c r="K66" s="139"/>
      <c r="L66" s="139"/>
      <c r="M66" s="158"/>
    </row>
    <row r="67" spans="1:13" ht="73.5" customHeight="1">
      <c r="A67" s="107"/>
      <c r="B67" s="589" t="s">
        <v>364</v>
      </c>
      <c r="C67" s="663" t="s">
        <v>603</v>
      </c>
      <c r="D67" s="540" t="s">
        <v>424</v>
      </c>
      <c r="E67" s="664" t="s">
        <v>368</v>
      </c>
      <c r="F67" s="664"/>
      <c r="G67" s="665"/>
      <c r="H67" s="688"/>
      <c r="I67" s="543" t="e">
        <f>I68+I90</f>
        <v>#REF!</v>
      </c>
      <c r="J67" s="165" t="e">
        <f>#REF!+J68</f>
        <v>#REF!</v>
      </c>
      <c r="K67" s="59" t="e">
        <f>#REF!+K68</f>
        <v>#REF!</v>
      </c>
      <c r="L67" s="59" t="e">
        <f>#REF!+L68</f>
        <v>#REF!</v>
      </c>
      <c r="M67" s="189" t="e">
        <f>#REF!+M68</f>
        <v>#REF!</v>
      </c>
    </row>
    <row r="68" spans="1:13" ht="12.75">
      <c r="A68" s="101" t="s">
        <v>166</v>
      </c>
      <c r="B68" s="21" t="s">
        <v>200</v>
      </c>
      <c r="C68" s="468" t="s">
        <v>66</v>
      </c>
      <c r="D68" s="364" t="s">
        <v>424</v>
      </c>
      <c r="E68" s="11" t="s">
        <v>368</v>
      </c>
      <c r="F68" s="11" t="s">
        <v>369</v>
      </c>
      <c r="G68" s="367"/>
      <c r="H68" s="417"/>
      <c r="I68" s="178" t="e">
        <f>I73</f>
        <v>#REF!</v>
      </c>
      <c r="J68" s="166">
        <f>J73</f>
        <v>164.7</v>
      </c>
      <c r="K68" s="93">
        <f>K73</f>
        <v>164.7</v>
      </c>
      <c r="L68" s="93">
        <f>L73</f>
        <v>164.7</v>
      </c>
      <c r="M68" s="190">
        <f>M73</f>
        <v>164.7</v>
      </c>
    </row>
    <row r="69" spans="1:13" ht="12.75" hidden="1">
      <c r="A69" s="104" t="s">
        <v>477</v>
      </c>
      <c r="B69" s="202"/>
      <c r="C69" s="469" t="s">
        <v>205</v>
      </c>
      <c r="D69" s="371"/>
      <c r="E69" s="6" t="s">
        <v>218</v>
      </c>
      <c r="F69" s="6" t="s">
        <v>83</v>
      </c>
      <c r="G69" s="372" t="s">
        <v>220</v>
      </c>
      <c r="H69" s="420" t="s">
        <v>206</v>
      </c>
      <c r="I69" s="149"/>
      <c r="J69" s="167"/>
      <c r="K69" s="96"/>
      <c r="L69" s="96"/>
      <c r="M69" s="191"/>
    </row>
    <row r="70" spans="1:13" ht="12.75" hidden="1">
      <c r="A70" s="105" t="s">
        <v>326</v>
      </c>
      <c r="B70" s="7"/>
      <c r="C70" s="471" t="s">
        <v>221</v>
      </c>
      <c r="D70" s="371"/>
      <c r="E70" s="6" t="s">
        <v>218</v>
      </c>
      <c r="F70" s="6" t="s">
        <v>83</v>
      </c>
      <c r="G70" s="372" t="s">
        <v>220</v>
      </c>
      <c r="H70" s="420" t="s">
        <v>209</v>
      </c>
      <c r="I70" s="149"/>
      <c r="J70" s="167"/>
      <c r="K70" s="96"/>
      <c r="L70" s="96"/>
      <c r="M70" s="191"/>
    </row>
    <row r="71" spans="1:13" ht="12.75" hidden="1">
      <c r="A71" s="105" t="s">
        <v>156</v>
      </c>
      <c r="B71" s="7"/>
      <c r="C71" s="471" t="s">
        <v>84</v>
      </c>
      <c r="D71" s="371"/>
      <c r="E71" s="6" t="s">
        <v>218</v>
      </c>
      <c r="F71" s="6" t="s">
        <v>83</v>
      </c>
      <c r="G71" s="372" t="s">
        <v>220</v>
      </c>
      <c r="H71" s="420" t="s">
        <v>216</v>
      </c>
      <c r="I71" s="149"/>
      <c r="J71" s="167"/>
      <c r="K71" s="96"/>
      <c r="L71" s="96"/>
      <c r="M71" s="191"/>
    </row>
    <row r="72" spans="1:13" ht="12.75" hidden="1">
      <c r="A72" s="105" t="s">
        <v>157</v>
      </c>
      <c r="B72" s="7"/>
      <c r="C72" s="471" t="s">
        <v>85</v>
      </c>
      <c r="D72" s="371"/>
      <c r="E72" s="6" t="s">
        <v>218</v>
      </c>
      <c r="F72" s="6" t="s">
        <v>83</v>
      </c>
      <c r="G72" s="372" t="s">
        <v>220</v>
      </c>
      <c r="H72" s="420" t="s">
        <v>217</v>
      </c>
      <c r="I72" s="149"/>
      <c r="J72" s="167"/>
      <c r="K72" s="96"/>
      <c r="L72" s="96"/>
      <c r="M72" s="191"/>
    </row>
    <row r="73" spans="1:13" ht="24" customHeight="1">
      <c r="A73" s="101" t="s">
        <v>245</v>
      </c>
      <c r="B73" s="7" t="s">
        <v>166</v>
      </c>
      <c r="C73" s="575" t="s">
        <v>651</v>
      </c>
      <c r="D73" s="366" t="s">
        <v>424</v>
      </c>
      <c r="E73" s="89" t="s">
        <v>368</v>
      </c>
      <c r="F73" s="89" t="s">
        <v>369</v>
      </c>
      <c r="G73" s="367" t="s">
        <v>657</v>
      </c>
      <c r="H73" s="420"/>
      <c r="I73" s="177" t="e">
        <f>#REF!</f>
        <v>#REF!</v>
      </c>
      <c r="J73" s="167">
        <v>164.7</v>
      </c>
      <c r="K73" s="96">
        <v>164.7</v>
      </c>
      <c r="L73" s="96">
        <v>164.7</v>
      </c>
      <c r="M73" s="191">
        <v>164.7</v>
      </c>
    </row>
    <row r="74" spans="1:13" ht="24" hidden="1">
      <c r="A74" s="104" t="s">
        <v>246</v>
      </c>
      <c r="B74" s="13"/>
      <c r="C74" s="475" t="s">
        <v>205</v>
      </c>
      <c r="D74" s="364"/>
      <c r="E74" s="28" t="s">
        <v>218</v>
      </c>
      <c r="F74" s="28" t="s">
        <v>83</v>
      </c>
      <c r="G74" s="368" t="s">
        <v>483</v>
      </c>
      <c r="H74" s="418" t="s">
        <v>206</v>
      </c>
      <c r="I74" s="149"/>
      <c r="J74" s="168"/>
      <c r="K74" s="139"/>
      <c r="L74" s="139"/>
      <c r="M74" s="158"/>
    </row>
    <row r="75" spans="1:13" ht="12.75" hidden="1">
      <c r="A75" s="105" t="s">
        <v>247</v>
      </c>
      <c r="B75" s="7"/>
      <c r="C75" s="476" t="s">
        <v>221</v>
      </c>
      <c r="D75" s="377"/>
      <c r="E75" s="9" t="s">
        <v>218</v>
      </c>
      <c r="F75" s="9" t="s">
        <v>83</v>
      </c>
      <c r="G75" s="378" t="s">
        <v>483</v>
      </c>
      <c r="H75" s="425" t="s">
        <v>209</v>
      </c>
      <c r="I75" s="149"/>
      <c r="J75" s="168"/>
      <c r="K75" s="139"/>
      <c r="L75" s="139"/>
      <c r="M75" s="158"/>
    </row>
    <row r="76" spans="1:13" ht="12.75" hidden="1">
      <c r="A76" s="106" t="s">
        <v>156</v>
      </c>
      <c r="B76" s="2"/>
      <c r="C76" s="471" t="s">
        <v>84</v>
      </c>
      <c r="D76" s="371"/>
      <c r="E76" s="6" t="s">
        <v>218</v>
      </c>
      <c r="F76" s="6" t="s">
        <v>83</v>
      </c>
      <c r="G76" s="372" t="s">
        <v>483</v>
      </c>
      <c r="H76" s="420" t="s">
        <v>216</v>
      </c>
      <c r="I76" s="149"/>
      <c r="J76" s="169"/>
      <c r="K76" s="97"/>
      <c r="L76" s="97"/>
      <c r="M76" s="192"/>
    </row>
    <row r="77" spans="1:13" ht="12.75" hidden="1">
      <c r="A77" s="106" t="s">
        <v>157</v>
      </c>
      <c r="B77" s="2"/>
      <c r="C77" s="471" t="s">
        <v>87</v>
      </c>
      <c r="D77" s="371"/>
      <c r="E77" s="6" t="s">
        <v>218</v>
      </c>
      <c r="F77" s="6" t="s">
        <v>199</v>
      </c>
      <c r="G77" s="372" t="s">
        <v>483</v>
      </c>
      <c r="H77" s="420" t="s">
        <v>342</v>
      </c>
      <c r="I77" s="149"/>
      <c r="J77" s="169"/>
      <c r="K77" s="97"/>
      <c r="L77" s="97"/>
      <c r="M77" s="192"/>
    </row>
    <row r="78" spans="1:13" ht="12.75" hidden="1">
      <c r="A78" s="106" t="s">
        <v>162</v>
      </c>
      <c r="B78" s="2"/>
      <c r="C78" s="471" t="s">
        <v>88</v>
      </c>
      <c r="D78" s="371"/>
      <c r="E78" s="6" t="s">
        <v>218</v>
      </c>
      <c r="F78" s="6" t="s">
        <v>83</v>
      </c>
      <c r="G78" s="372" t="s">
        <v>483</v>
      </c>
      <c r="H78" s="420" t="s">
        <v>217</v>
      </c>
      <c r="I78" s="149"/>
      <c r="J78" s="169"/>
      <c r="K78" s="97"/>
      <c r="L78" s="97"/>
      <c r="M78" s="192"/>
    </row>
    <row r="79" spans="1:13" ht="12.75" hidden="1">
      <c r="A79" s="105" t="s">
        <v>147</v>
      </c>
      <c r="B79" s="7"/>
      <c r="C79" s="470" t="s">
        <v>225</v>
      </c>
      <c r="D79" s="369"/>
      <c r="E79" s="8" t="s">
        <v>218</v>
      </c>
      <c r="F79" s="8" t="s">
        <v>83</v>
      </c>
      <c r="G79" s="370" t="s">
        <v>483</v>
      </c>
      <c r="H79" s="419" t="s">
        <v>343</v>
      </c>
      <c r="I79" s="149"/>
      <c r="J79" s="168"/>
      <c r="K79" s="139"/>
      <c r="L79" s="139"/>
      <c r="M79" s="158"/>
    </row>
    <row r="80" spans="1:13" ht="12.75" hidden="1">
      <c r="A80" s="108" t="s">
        <v>156</v>
      </c>
      <c r="B80" s="18"/>
      <c r="C80" s="477" t="s">
        <v>89</v>
      </c>
      <c r="D80" s="449"/>
      <c r="E80" s="31" t="s">
        <v>218</v>
      </c>
      <c r="F80" s="31" t="s">
        <v>83</v>
      </c>
      <c r="G80" s="450" t="s">
        <v>483</v>
      </c>
      <c r="H80" s="424" t="s">
        <v>344</v>
      </c>
      <c r="I80" s="149"/>
      <c r="J80" s="169"/>
      <c r="K80" s="97"/>
      <c r="L80" s="97"/>
      <c r="M80" s="192"/>
    </row>
    <row r="81" spans="1:13" ht="12.75" hidden="1">
      <c r="A81" s="108" t="s">
        <v>157</v>
      </c>
      <c r="B81" s="18"/>
      <c r="C81" s="477" t="s">
        <v>90</v>
      </c>
      <c r="D81" s="449"/>
      <c r="E81" s="31" t="s">
        <v>218</v>
      </c>
      <c r="F81" s="31" t="s">
        <v>83</v>
      </c>
      <c r="G81" s="450" t="s">
        <v>483</v>
      </c>
      <c r="H81" s="424" t="s">
        <v>345</v>
      </c>
      <c r="I81" s="149"/>
      <c r="J81" s="169"/>
      <c r="K81" s="97"/>
      <c r="L81" s="97"/>
      <c r="M81" s="192"/>
    </row>
    <row r="82" spans="1:13" ht="12.75" hidden="1">
      <c r="A82" s="109" t="s">
        <v>162</v>
      </c>
      <c r="B82" s="203"/>
      <c r="C82" s="477" t="s">
        <v>91</v>
      </c>
      <c r="D82" s="449"/>
      <c r="E82" s="5" t="s">
        <v>218</v>
      </c>
      <c r="F82" s="5" t="s">
        <v>83</v>
      </c>
      <c r="G82" s="451" t="s">
        <v>483</v>
      </c>
      <c r="H82" s="424" t="s">
        <v>346</v>
      </c>
      <c r="I82" s="149"/>
      <c r="J82" s="169"/>
      <c r="K82" s="97"/>
      <c r="L82" s="97"/>
      <c r="M82" s="192"/>
    </row>
    <row r="83" spans="1:13" ht="14.25" customHeight="1" hidden="1">
      <c r="A83" s="109" t="s">
        <v>163</v>
      </c>
      <c r="B83" s="203"/>
      <c r="C83" s="477" t="s">
        <v>92</v>
      </c>
      <c r="D83" s="449"/>
      <c r="E83" s="5" t="s">
        <v>218</v>
      </c>
      <c r="F83" s="5" t="s">
        <v>83</v>
      </c>
      <c r="G83" s="451" t="s">
        <v>483</v>
      </c>
      <c r="H83" s="424" t="s">
        <v>347</v>
      </c>
      <c r="I83" s="149"/>
      <c r="J83" s="169"/>
      <c r="K83" s="97"/>
      <c r="L83" s="97"/>
      <c r="M83" s="192"/>
    </row>
    <row r="84" spans="1:13" ht="12.75" hidden="1">
      <c r="A84" s="109" t="s">
        <v>164</v>
      </c>
      <c r="B84" s="203"/>
      <c r="C84" s="477" t="s">
        <v>93</v>
      </c>
      <c r="D84" s="449"/>
      <c r="E84" s="5" t="s">
        <v>218</v>
      </c>
      <c r="F84" s="5" t="s">
        <v>83</v>
      </c>
      <c r="G84" s="451" t="s">
        <v>483</v>
      </c>
      <c r="H84" s="424" t="s">
        <v>530</v>
      </c>
      <c r="I84" s="149"/>
      <c r="J84" s="169"/>
      <c r="K84" s="97"/>
      <c r="L84" s="97"/>
      <c r="M84" s="192"/>
    </row>
    <row r="85" spans="1:13" ht="12.75" hidden="1">
      <c r="A85" s="109" t="s">
        <v>165</v>
      </c>
      <c r="B85" s="203"/>
      <c r="C85" s="477" t="s">
        <v>94</v>
      </c>
      <c r="D85" s="449"/>
      <c r="E85" s="5" t="s">
        <v>218</v>
      </c>
      <c r="F85" s="5" t="s">
        <v>83</v>
      </c>
      <c r="G85" s="451" t="s">
        <v>483</v>
      </c>
      <c r="H85" s="424" t="s">
        <v>531</v>
      </c>
      <c r="I85" s="149"/>
      <c r="J85" s="169"/>
      <c r="K85" s="97"/>
      <c r="L85" s="97"/>
      <c r="M85" s="192"/>
    </row>
    <row r="86" spans="1:13" ht="12.75" hidden="1">
      <c r="A86" s="105" t="s">
        <v>148</v>
      </c>
      <c r="B86" s="7"/>
      <c r="C86" s="470" t="s">
        <v>257</v>
      </c>
      <c r="D86" s="369"/>
      <c r="E86" s="8" t="s">
        <v>218</v>
      </c>
      <c r="F86" s="8" t="s">
        <v>83</v>
      </c>
      <c r="G86" s="370" t="s">
        <v>483</v>
      </c>
      <c r="H86" s="419" t="s">
        <v>229</v>
      </c>
      <c r="I86" s="149"/>
      <c r="J86" s="168"/>
      <c r="K86" s="139"/>
      <c r="L86" s="139"/>
      <c r="M86" s="158"/>
    </row>
    <row r="87" spans="1:13" ht="16.5" customHeight="1" hidden="1">
      <c r="A87" s="104" t="s">
        <v>149</v>
      </c>
      <c r="B87" s="13"/>
      <c r="C87" s="475" t="s">
        <v>208</v>
      </c>
      <c r="D87" s="380"/>
      <c r="E87" s="36" t="s">
        <v>218</v>
      </c>
      <c r="F87" s="28" t="s">
        <v>83</v>
      </c>
      <c r="G87" s="452" t="s">
        <v>483</v>
      </c>
      <c r="H87" s="689" t="s">
        <v>222</v>
      </c>
      <c r="I87" s="149"/>
      <c r="J87" s="168"/>
      <c r="K87" s="139"/>
      <c r="L87" s="139"/>
      <c r="M87" s="158"/>
    </row>
    <row r="88" spans="1:13" ht="15.75" customHeight="1" hidden="1">
      <c r="A88" s="105" t="s">
        <v>150</v>
      </c>
      <c r="B88" s="7"/>
      <c r="C88" s="471" t="s">
        <v>190</v>
      </c>
      <c r="D88" s="371"/>
      <c r="E88" s="6" t="s">
        <v>218</v>
      </c>
      <c r="F88" s="6" t="s">
        <v>83</v>
      </c>
      <c r="G88" s="372" t="s">
        <v>483</v>
      </c>
      <c r="H88" s="420" t="s">
        <v>226</v>
      </c>
      <c r="I88" s="149"/>
      <c r="J88" s="168"/>
      <c r="K88" s="139"/>
      <c r="L88" s="139"/>
      <c r="M88" s="158"/>
    </row>
    <row r="89" spans="1:13" ht="15" customHeight="1" hidden="1">
      <c r="A89" s="105" t="s">
        <v>151</v>
      </c>
      <c r="B89" s="7"/>
      <c r="C89" s="471" t="s">
        <v>191</v>
      </c>
      <c r="D89" s="371"/>
      <c r="E89" s="6" t="s">
        <v>218</v>
      </c>
      <c r="F89" s="6" t="s">
        <v>83</v>
      </c>
      <c r="G89" s="372" t="s">
        <v>483</v>
      </c>
      <c r="H89" s="420" t="s">
        <v>227</v>
      </c>
      <c r="I89" s="149"/>
      <c r="J89" s="168"/>
      <c r="K89" s="139"/>
      <c r="L89" s="139"/>
      <c r="M89" s="158"/>
    </row>
    <row r="90" spans="1:13" ht="15" customHeight="1">
      <c r="A90" s="105"/>
      <c r="B90" s="21" t="s">
        <v>4</v>
      </c>
      <c r="C90" s="705" t="s">
        <v>668</v>
      </c>
      <c r="D90" s="364" t="s">
        <v>424</v>
      </c>
      <c r="E90" s="11" t="s">
        <v>368</v>
      </c>
      <c r="F90" s="11" t="s">
        <v>41</v>
      </c>
      <c r="G90" s="365"/>
      <c r="H90" s="690"/>
      <c r="I90" s="178" t="e">
        <f>I91+I95</f>
        <v>#REF!</v>
      </c>
      <c r="J90" s="168"/>
      <c r="K90" s="139"/>
      <c r="L90" s="139"/>
      <c r="M90" s="158"/>
    </row>
    <row r="91" spans="1:13" ht="33.75" customHeight="1">
      <c r="A91" s="105"/>
      <c r="B91" s="415" t="s">
        <v>5</v>
      </c>
      <c r="C91" s="478" t="s">
        <v>44</v>
      </c>
      <c r="D91" s="388">
        <v>968</v>
      </c>
      <c r="E91" s="230">
        <v>104</v>
      </c>
      <c r="F91" s="230" t="s">
        <v>42</v>
      </c>
      <c r="G91" s="375"/>
      <c r="H91" s="417"/>
      <c r="I91" s="359" t="e">
        <f>SUM(I92:I94)</f>
        <v>#REF!</v>
      </c>
      <c r="J91" s="168"/>
      <c r="K91" s="139"/>
      <c r="L91" s="139"/>
      <c r="M91" s="158"/>
    </row>
    <row r="92" spans="1:13" ht="21.75" customHeight="1">
      <c r="A92" s="105"/>
      <c r="B92" s="7" t="s">
        <v>27</v>
      </c>
      <c r="C92" s="575" t="s">
        <v>651</v>
      </c>
      <c r="D92" s="405">
        <v>968</v>
      </c>
      <c r="E92" s="405">
        <v>104</v>
      </c>
      <c r="F92" s="405" t="s">
        <v>42</v>
      </c>
      <c r="G92" s="405">
        <v>120</v>
      </c>
      <c r="H92" s="690"/>
      <c r="I92" s="177" t="e">
        <f>#REF!</f>
        <v>#REF!</v>
      </c>
      <c r="J92" s="168"/>
      <c r="K92" s="139"/>
      <c r="L92" s="139"/>
      <c r="M92" s="158"/>
    </row>
    <row r="93" spans="1:13" ht="12" customHeight="1">
      <c r="A93" s="105"/>
      <c r="B93" s="7" t="s">
        <v>660</v>
      </c>
      <c r="C93" s="407" t="s">
        <v>653</v>
      </c>
      <c r="D93" s="405">
        <v>968</v>
      </c>
      <c r="E93" s="405">
        <v>104</v>
      </c>
      <c r="F93" s="405" t="s">
        <v>42</v>
      </c>
      <c r="G93" s="405">
        <v>240</v>
      </c>
      <c r="H93" s="690"/>
      <c r="I93" s="177" t="e">
        <f>#REF!</f>
        <v>#REF!</v>
      </c>
      <c r="J93" s="168"/>
      <c r="K93" s="139"/>
      <c r="L93" s="139"/>
      <c r="M93" s="158"/>
    </row>
    <row r="94" spans="1:13" ht="12" customHeight="1">
      <c r="A94" s="105"/>
      <c r="B94" s="7" t="s">
        <v>661</v>
      </c>
      <c r="C94" s="407" t="s">
        <v>652</v>
      </c>
      <c r="D94" s="405">
        <v>968</v>
      </c>
      <c r="E94" s="405">
        <v>104</v>
      </c>
      <c r="F94" s="405" t="s">
        <v>42</v>
      </c>
      <c r="G94" s="405">
        <v>850</v>
      </c>
      <c r="H94" s="690"/>
      <c r="I94" s="177" t="e">
        <f>#REF!</f>
        <v>#REF!</v>
      </c>
      <c r="J94" s="168"/>
      <c r="K94" s="139"/>
      <c r="L94" s="139"/>
      <c r="M94" s="158"/>
    </row>
    <row r="95" spans="1:13" ht="50.25" customHeight="1">
      <c r="A95" s="105"/>
      <c r="B95" s="415" t="s">
        <v>26</v>
      </c>
      <c r="C95" s="478" t="s">
        <v>46</v>
      </c>
      <c r="D95" s="455">
        <v>968</v>
      </c>
      <c r="E95" s="456">
        <v>104</v>
      </c>
      <c r="F95" s="456" t="s">
        <v>47</v>
      </c>
      <c r="G95" s="457"/>
      <c r="H95" s="425"/>
      <c r="I95" s="410" t="e">
        <f>I96</f>
        <v>#REF!</v>
      </c>
      <c r="J95" s="168"/>
      <c r="K95" s="139"/>
      <c r="L95" s="139"/>
      <c r="M95" s="158"/>
    </row>
    <row r="96" spans="1:13" ht="25.5" customHeight="1">
      <c r="A96" s="105"/>
      <c r="B96" s="203" t="s">
        <v>28</v>
      </c>
      <c r="C96" s="479" t="s">
        <v>512</v>
      </c>
      <c r="D96" s="405">
        <v>968</v>
      </c>
      <c r="E96" s="405">
        <v>104</v>
      </c>
      <c r="F96" s="405" t="s">
        <v>47</v>
      </c>
      <c r="G96" s="405">
        <v>598</v>
      </c>
      <c r="H96" s="424"/>
      <c r="I96" s="406" t="e">
        <f>#REF!</f>
        <v>#REF!</v>
      </c>
      <c r="J96" s="168"/>
      <c r="K96" s="139"/>
      <c r="L96" s="139"/>
      <c r="M96" s="158"/>
    </row>
    <row r="97" spans="1:13" ht="18.75" customHeight="1">
      <c r="A97" s="105"/>
      <c r="B97" s="220" t="s">
        <v>445</v>
      </c>
      <c r="C97" s="503" t="s">
        <v>19</v>
      </c>
      <c r="D97" s="504">
        <v>968</v>
      </c>
      <c r="E97" s="504">
        <v>111</v>
      </c>
      <c r="F97" s="504"/>
      <c r="G97" s="504"/>
      <c r="H97" s="691"/>
      <c r="I97" s="505" t="e">
        <f>I98</f>
        <v>#REF!</v>
      </c>
      <c r="J97" s="168"/>
      <c r="K97" s="139"/>
      <c r="L97" s="139"/>
      <c r="M97" s="158"/>
    </row>
    <row r="98" spans="1:13" ht="15" customHeight="1">
      <c r="A98" s="105"/>
      <c r="B98" s="21" t="s">
        <v>446</v>
      </c>
      <c r="C98" s="232" t="s">
        <v>20</v>
      </c>
      <c r="D98" s="230">
        <v>968</v>
      </c>
      <c r="E98" s="230">
        <v>111</v>
      </c>
      <c r="F98" s="230" t="s">
        <v>21</v>
      </c>
      <c r="G98" s="230"/>
      <c r="H98" s="420"/>
      <c r="I98" s="359" t="e">
        <f>I99</f>
        <v>#REF!</v>
      </c>
      <c r="J98" s="168"/>
      <c r="K98" s="139"/>
      <c r="L98" s="139"/>
      <c r="M98" s="158"/>
    </row>
    <row r="99" spans="1:13" ht="13.5" customHeight="1">
      <c r="A99" s="105"/>
      <c r="B99" s="7" t="s">
        <v>328</v>
      </c>
      <c r="C99" s="407" t="s">
        <v>654</v>
      </c>
      <c r="D99" s="405">
        <v>968</v>
      </c>
      <c r="E99" s="405">
        <v>111</v>
      </c>
      <c r="F99" s="405" t="s">
        <v>22</v>
      </c>
      <c r="G99" s="405">
        <v>870</v>
      </c>
      <c r="H99" s="424"/>
      <c r="I99" s="406" t="e">
        <f>#REF!</f>
        <v>#REF!</v>
      </c>
      <c r="J99" s="168"/>
      <c r="K99" s="139"/>
      <c r="L99" s="139"/>
      <c r="M99" s="158"/>
    </row>
    <row r="100" spans="1:13" ht="15" customHeight="1">
      <c r="A100" s="105"/>
      <c r="B100" s="609" t="s">
        <v>254</v>
      </c>
      <c r="C100" s="606" t="s">
        <v>317</v>
      </c>
      <c r="D100" s="599" t="s">
        <v>424</v>
      </c>
      <c r="E100" s="610" t="s">
        <v>602</v>
      </c>
      <c r="F100" s="607"/>
      <c r="G100" s="608"/>
      <c r="H100" s="612"/>
      <c r="I100" s="601" t="e">
        <f>I101+I103+I114+I116+I118+I120</f>
        <v>#REF!</v>
      </c>
      <c r="J100" s="163">
        <f>J101+J103+J108+J116</f>
        <v>125</v>
      </c>
      <c r="K100" s="153">
        <f>K101+K103+K108+K116</f>
        <v>125</v>
      </c>
      <c r="L100" s="153">
        <f>L101+L103+L108+L116</f>
        <v>125</v>
      </c>
      <c r="M100" s="187">
        <f>M101+M103+M108+M116</f>
        <v>125</v>
      </c>
    </row>
    <row r="101" spans="1:13" ht="39.75" customHeight="1">
      <c r="A101" s="105"/>
      <c r="B101" s="21" t="s">
        <v>480</v>
      </c>
      <c r="C101" s="233" t="s">
        <v>670</v>
      </c>
      <c r="D101" s="364" t="s">
        <v>424</v>
      </c>
      <c r="E101" s="11" t="s">
        <v>602</v>
      </c>
      <c r="F101" s="48" t="str">
        <f>F102</f>
        <v>090 01 00</v>
      </c>
      <c r="G101" s="365"/>
      <c r="H101" s="427"/>
      <c r="I101" s="178" t="e">
        <f>I102</f>
        <v>#REF!</v>
      </c>
      <c r="J101" s="166">
        <f>J102</f>
        <v>0</v>
      </c>
      <c r="K101" s="93">
        <f>K102</f>
        <v>0</v>
      </c>
      <c r="L101" s="93">
        <f>L102</f>
        <v>0</v>
      </c>
      <c r="M101" s="190">
        <f>M102</f>
        <v>0</v>
      </c>
    </row>
    <row r="102" spans="1:13" ht="13.5" customHeight="1">
      <c r="A102" s="107"/>
      <c r="B102" s="7" t="s">
        <v>68</v>
      </c>
      <c r="C102" s="407" t="s">
        <v>653</v>
      </c>
      <c r="D102" s="366" t="s">
        <v>424</v>
      </c>
      <c r="E102" s="89" t="s">
        <v>602</v>
      </c>
      <c r="F102" s="89" t="s">
        <v>669</v>
      </c>
      <c r="G102" s="564" t="s">
        <v>334</v>
      </c>
      <c r="H102" s="421"/>
      <c r="I102" s="177" t="e">
        <f>#REF!</f>
        <v>#REF!</v>
      </c>
      <c r="J102" s="167">
        <v>0</v>
      </c>
      <c r="K102" s="96">
        <v>0</v>
      </c>
      <c r="L102" s="96">
        <v>0</v>
      </c>
      <c r="M102" s="191">
        <v>0</v>
      </c>
    </row>
    <row r="103" spans="1:13" ht="57" customHeight="1">
      <c r="A103" s="100" t="s">
        <v>446</v>
      </c>
      <c r="B103" s="21" t="s">
        <v>517</v>
      </c>
      <c r="C103" s="468" t="s">
        <v>321</v>
      </c>
      <c r="D103" s="364" t="s">
        <v>424</v>
      </c>
      <c r="E103" s="11" t="s">
        <v>602</v>
      </c>
      <c r="F103" s="49" t="s">
        <v>186</v>
      </c>
      <c r="G103" s="379"/>
      <c r="H103" s="416"/>
      <c r="I103" s="178" t="e">
        <f>SUM(I104:I113)</f>
        <v>#REF!</v>
      </c>
      <c r="J103" s="166">
        <f>J104</f>
        <v>125</v>
      </c>
      <c r="K103" s="93">
        <f>K104</f>
        <v>125</v>
      </c>
      <c r="L103" s="93">
        <f>L104</f>
        <v>125</v>
      </c>
      <c r="M103" s="190">
        <f>M104</f>
        <v>125</v>
      </c>
    </row>
    <row r="104" spans="1:13" ht="14.25" customHeight="1" hidden="1">
      <c r="A104" s="101" t="s">
        <v>328</v>
      </c>
      <c r="B104" s="7" t="s">
        <v>365</v>
      </c>
      <c r="C104" s="469" t="s">
        <v>322</v>
      </c>
      <c r="D104" s="366" t="s">
        <v>424</v>
      </c>
      <c r="E104" s="89" t="s">
        <v>602</v>
      </c>
      <c r="F104" s="89" t="s">
        <v>186</v>
      </c>
      <c r="G104" s="367" t="s">
        <v>532</v>
      </c>
      <c r="H104" s="417"/>
      <c r="I104" s="177" t="e">
        <f>#REF!</f>
        <v>#REF!</v>
      </c>
      <c r="J104" s="167">
        <v>125</v>
      </c>
      <c r="K104" s="96">
        <v>125</v>
      </c>
      <c r="L104" s="96">
        <v>125</v>
      </c>
      <c r="M104" s="191">
        <v>125</v>
      </c>
    </row>
    <row r="105" spans="1:13" ht="24" hidden="1">
      <c r="A105" s="104" t="s">
        <v>329</v>
      </c>
      <c r="B105" s="13"/>
      <c r="C105" s="468" t="s">
        <v>205</v>
      </c>
      <c r="D105" s="380"/>
      <c r="E105" s="28" t="s">
        <v>228</v>
      </c>
      <c r="F105" s="28" t="s">
        <v>478</v>
      </c>
      <c r="G105" s="368" t="s">
        <v>484</v>
      </c>
      <c r="H105" s="418" t="s">
        <v>206</v>
      </c>
      <c r="I105" s="149"/>
      <c r="J105" s="168"/>
      <c r="K105" s="139"/>
      <c r="L105" s="139"/>
      <c r="M105" s="158"/>
    </row>
    <row r="106" spans="1:13" ht="12.75" hidden="1">
      <c r="A106" s="110" t="s">
        <v>463</v>
      </c>
      <c r="B106" s="18"/>
      <c r="C106" s="471" t="s">
        <v>189</v>
      </c>
      <c r="D106" s="371"/>
      <c r="E106" s="6" t="s">
        <v>228</v>
      </c>
      <c r="F106" s="6" t="s">
        <v>478</v>
      </c>
      <c r="G106" s="372" t="s">
        <v>484</v>
      </c>
      <c r="H106" s="420" t="s">
        <v>229</v>
      </c>
      <c r="I106" s="149"/>
      <c r="J106" s="168"/>
      <c r="K106" s="139"/>
      <c r="L106" s="139"/>
      <c r="M106" s="158"/>
    </row>
    <row r="107" spans="1:13" ht="15" customHeight="1" hidden="1">
      <c r="A107" s="107" t="s">
        <v>479</v>
      </c>
      <c r="B107" s="201"/>
      <c r="C107" s="472" t="s">
        <v>327</v>
      </c>
      <c r="D107" s="373"/>
      <c r="E107" s="90" t="s">
        <v>332</v>
      </c>
      <c r="F107" s="90"/>
      <c r="G107" s="381"/>
      <c r="H107" s="692"/>
      <c r="I107" s="149"/>
      <c r="J107" s="168"/>
      <c r="K107" s="139"/>
      <c r="L107" s="139"/>
      <c r="M107" s="158"/>
    </row>
    <row r="108" spans="1:13" ht="23.25" customHeight="1" hidden="1">
      <c r="A108" s="100" t="s">
        <v>504</v>
      </c>
      <c r="B108" s="21" t="s">
        <v>523</v>
      </c>
      <c r="C108" s="480" t="s">
        <v>402</v>
      </c>
      <c r="D108" s="364" t="s">
        <v>424</v>
      </c>
      <c r="E108" s="11" t="s">
        <v>318</v>
      </c>
      <c r="F108" s="49" t="s">
        <v>353</v>
      </c>
      <c r="G108" s="365"/>
      <c r="H108" s="416"/>
      <c r="I108" s="178">
        <f>I109</f>
        <v>0</v>
      </c>
      <c r="J108" s="166">
        <f>J109</f>
        <v>0</v>
      </c>
      <c r="K108" s="93">
        <f>K109</f>
        <v>0</v>
      </c>
      <c r="L108" s="93">
        <f>L109</f>
        <v>0</v>
      </c>
      <c r="M108" s="190">
        <f>M109</f>
        <v>0</v>
      </c>
    </row>
    <row r="109" spans="1:13" ht="16.5" customHeight="1" hidden="1">
      <c r="A109" s="101" t="s">
        <v>448</v>
      </c>
      <c r="B109" s="7" t="s">
        <v>115</v>
      </c>
      <c r="C109" s="469" t="s">
        <v>322</v>
      </c>
      <c r="D109" s="366" t="s">
        <v>424</v>
      </c>
      <c r="E109" s="89" t="s">
        <v>318</v>
      </c>
      <c r="F109" s="89" t="s">
        <v>353</v>
      </c>
      <c r="G109" s="367" t="s">
        <v>532</v>
      </c>
      <c r="H109" s="417"/>
      <c r="I109" s="177"/>
      <c r="J109" s="167">
        <v>0</v>
      </c>
      <c r="K109" s="96">
        <v>0</v>
      </c>
      <c r="L109" s="96">
        <v>0</v>
      </c>
      <c r="M109" s="191">
        <v>0</v>
      </c>
    </row>
    <row r="110" spans="1:13" ht="12.75" hidden="1">
      <c r="A110" s="104" t="s">
        <v>505</v>
      </c>
      <c r="B110" s="13"/>
      <c r="C110" s="468" t="s">
        <v>205</v>
      </c>
      <c r="D110" s="380"/>
      <c r="E110" s="28" t="s">
        <v>332</v>
      </c>
      <c r="F110" s="28" t="s">
        <v>548</v>
      </c>
      <c r="G110" s="368" t="s">
        <v>533</v>
      </c>
      <c r="H110" s="418" t="s">
        <v>206</v>
      </c>
      <c r="I110" s="149"/>
      <c r="J110" s="168"/>
      <c r="K110" s="139"/>
      <c r="L110" s="139"/>
      <c r="M110" s="158"/>
    </row>
    <row r="111" spans="1:13" ht="23.25" customHeight="1" hidden="1">
      <c r="A111" s="111" t="s">
        <v>506</v>
      </c>
      <c r="B111" s="13"/>
      <c r="C111" s="470" t="s">
        <v>330</v>
      </c>
      <c r="D111" s="369"/>
      <c r="E111" s="8" t="s">
        <v>332</v>
      </c>
      <c r="F111" s="8" t="s">
        <v>548</v>
      </c>
      <c r="G111" s="372" t="s">
        <v>533</v>
      </c>
      <c r="H111" s="419" t="s">
        <v>334</v>
      </c>
      <c r="I111" s="149"/>
      <c r="J111" s="168"/>
      <c r="K111" s="139"/>
      <c r="L111" s="139"/>
      <c r="M111" s="158"/>
    </row>
    <row r="112" spans="1:13" ht="33.75" hidden="1">
      <c r="A112" s="112" t="s">
        <v>156</v>
      </c>
      <c r="B112" s="204"/>
      <c r="C112" s="471" t="s">
        <v>331</v>
      </c>
      <c r="D112" s="371"/>
      <c r="E112" s="6" t="s">
        <v>332</v>
      </c>
      <c r="F112" s="6" t="s">
        <v>548</v>
      </c>
      <c r="G112" s="372" t="s">
        <v>533</v>
      </c>
      <c r="H112" s="420" t="s">
        <v>333</v>
      </c>
      <c r="I112" s="149"/>
      <c r="J112" s="168"/>
      <c r="K112" s="139"/>
      <c r="L112" s="139"/>
      <c r="M112" s="158"/>
    </row>
    <row r="113" spans="1:13" ht="12.75">
      <c r="A113" s="112"/>
      <c r="B113" s="7" t="s">
        <v>365</v>
      </c>
      <c r="C113" s="469" t="s">
        <v>605</v>
      </c>
      <c r="D113" s="366" t="s">
        <v>424</v>
      </c>
      <c r="E113" s="89" t="s">
        <v>602</v>
      </c>
      <c r="F113" s="89" t="s">
        <v>186</v>
      </c>
      <c r="G113" s="367" t="s">
        <v>662</v>
      </c>
      <c r="H113" s="417"/>
      <c r="I113" s="177" t="e">
        <f>#REF!</f>
        <v>#REF!</v>
      </c>
      <c r="J113" s="168"/>
      <c r="K113" s="139"/>
      <c r="L113" s="139"/>
      <c r="M113" s="158"/>
    </row>
    <row r="114" spans="1:13" ht="16.5" customHeight="1">
      <c r="A114" s="112"/>
      <c r="B114" s="21" t="s">
        <v>12</v>
      </c>
      <c r="C114" s="483" t="s">
        <v>583</v>
      </c>
      <c r="D114" s="409">
        <v>968</v>
      </c>
      <c r="E114" s="409">
        <v>113</v>
      </c>
      <c r="F114" s="409" t="str">
        <f>F115</f>
        <v>092 02 00</v>
      </c>
      <c r="G114" s="409"/>
      <c r="H114" s="422"/>
      <c r="I114" s="404" t="e">
        <f>I115</f>
        <v>#REF!</v>
      </c>
      <c r="J114" s="168"/>
      <c r="K114" s="139"/>
      <c r="L114" s="139"/>
      <c r="M114" s="158"/>
    </row>
    <row r="115" spans="1:13" ht="12.75">
      <c r="A115" s="112"/>
      <c r="B115" s="7" t="s">
        <v>13</v>
      </c>
      <c r="C115" s="407" t="s">
        <v>653</v>
      </c>
      <c r="D115" s="405">
        <v>968</v>
      </c>
      <c r="E115" s="405">
        <v>113</v>
      </c>
      <c r="F115" s="405" t="s">
        <v>399</v>
      </c>
      <c r="G115" s="405">
        <v>240</v>
      </c>
      <c r="H115" s="426"/>
      <c r="I115" s="406" t="e">
        <f>#REF!</f>
        <v>#REF!</v>
      </c>
      <c r="J115" s="168"/>
      <c r="K115" s="139"/>
      <c r="L115" s="139"/>
      <c r="M115" s="158"/>
    </row>
    <row r="116" spans="1:13" ht="24.75" customHeight="1">
      <c r="A116" s="112"/>
      <c r="B116" s="21" t="s">
        <v>589</v>
      </c>
      <c r="C116" s="232" t="s">
        <v>671</v>
      </c>
      <c r="D116" s="364" t="s">
        <v>424</v>
      </c>
      <c r="E116" s="11" t="s">
        <v>602</v>
      </c>
      <c r="F116" s="706" t="s">
        <v>362</v>
      </c>
      <c r="G116" s="375"/>
      <c r="H116" s="428"/>
      <c r="I116" s="176" t="e">
        <f>I117</f>
        <v>#REF!</v>
      </c>
      <c r="J116" s="170">
        <f>J117</f>
        <v>0</v>
      </c>
      <c r="K116" s="62">
        <f>K117</f>
        <v>0</v>
      </c>
      <c r="L116" s="62">
        <f>L117</f>
        <v>0</v>
      </c>
      <c r="M116" s="193">
        <f>M117</f>
        <v>0</v>
      </c>
    </row>
    <row r="117" spans="1:13" ht="23.25" customHeight="1">
      <c r="A117" s="112"/>
      <c r="B117" s="7" t="s">
        <v>590</v>
      </c>
      <c r="C117" s="407" t="s">
        <v>656</v>
      </c>
      <c r="D117" s="366" t="s">
        <v>424</v>
      </c>
      <c r="E117" s="89" t="s">
        <v>602</v>
      </c>
      <c r="F117" s="89" t="s">
        <v>362</v>
      </c>
      <c r="G117" s="367" t="s">
        <v>572</v>
      </c>
      <c r="H117" s="417"/>
      <c r="I117" s="177" t="e">
        <f>#REF!</f>
        <v>#REF!</v>
      </c>
      <c r="J117" s="167">
        <v>0</v>
      </c>
      <c r="K117" s="96">
        <v>0</v>
      </c>
      <c r="L117" s="96">
        <v>0</v>
      </c>
      <c r="M117" s="191">
        <v>0</v>
      </c>
    </row>
    <row r="118" spans="1:13" ht="33.75" customHeight="1">
      <c r="A118" s="112"/>
      <c r="B118" s="21" t="s">
        <v>591</v>
      </c>
      <c r="C118" s="483" t="s">
        <v>581</v>
      </c>
      <c r="D118" s="409">
        <v>968</v>
      </c>
      <c r="E118" s="409">
        <v>113</v>
      </c>
      <c r="F118" s="409" t="str">
        <f>F119</f>
        <v>092 06 00</v>
      </c>
      <c r="G118" s="409"/>
      <c r="H118" s="426"/>
      <c r="I118" s="404" t="e">
        <f>I119</f>
        <v>#REF!</v>
      </c>
      <c r="J118" s="167"/>
      <c r="K118" s="96"/>
      <c r="L118" s="96"/>
      <c r="M118" s="191"/>
    </row>
    <row r="119" spans="1:13" ht="13.5" customHeight="1">
      <c r="A119" s="112"/>
      <c r="B119" s="536" t="s">
        <v>592</v>
      </c>
      <c r="C119" s="537" t="s">
        <v>322</v>
      </c>
      <c r="D119" s="518">
        <v>968</v>
      </c>
      <c r="E119" s="518">
        <v>113</v>
      </c>
      <c r="F119" s="518" t="s">
        <v>673</v>
      </c>
      <c r="G119" s="518">
        <v>500</v>
      </c>
      <c r="H119" s="561"/>
      <c r="I119" s="406" t="e">
        <f>#REF!</f>
        <v>#REF!</v>
      </c>
      <c r="J119" s="167"/>
      <c r="K119" s="96"/>
      <c r="L119" s="96"/>
      <c r="M119" s="191"/>
    </row>
    <row r="120" spans="1:13" ht="24" customHeight="1">
      <c r="A120" s="112"/>
      <c r="B120" s="21" t="s">
        <v>637</v>
      </c>
      <c r="C120" s="233" t="s">
        <v>678</v>
      </c>
      <c r="D120" s="230">
        <v>968</v>
      </c>
      <c r="E120" s="230">
        <v>113</v>
      </c>
      <c r="F120" s="230" t="str">
        <f>F121</f>
        <v>795 02 00</v>
      </c>
      <c r="G120" s="351"/>
      <c r="H120" s="678"/>
      <c r="I120" s="404" t="e">
        <f>I121</f>
        <v>#REF!</v>
      </c>
      <c r="J120" s="167"/>
      <c r="K120" s="96"/>
      <c r="L120" s="96"/>
      <c r="M120" s="191"/>
    </row>
    <row r="121" spans="1:13" ht="13.5" customHeight="1" thickBot="1">
      <c r="A121" s="112"/>
      <c r="B121" s="536" t="s">
        <v>638</v>
      </c>
      <c r="C121" s="407" t="s">
        <v>653</v>
      </c>
      <c r="D121" s="405">
        <v>968</v>
      </c>
      <c r="E121" s="405">
        <v>113</v>
      </c>
      <c r="F121" s="405" t="s">
        <v>676</v>
      </c>
      <c r="G121" s="405">
        <v>240</v>
      </c>
      <c r="H121" s="678"/>
      <c r="I121" s="406" t="e">
        <f>#REF!</f>
        <v>#REF!</v>
      </c>
      <c r="J121" s="167"/>
      <c r="K121" s="96"/>
      <c r="L121" s="96"/>
      <c r="M121" s="191"/>
    </row>
    <row r="122" spans="1:13" ht="30.75" thickBot="1">
      <c r="A122" s="112"/>
      <c r="B122" s="520" t="s">
        <v>439</v>
      </c>
      <c r="C122" s="626" t="s">
        <v>192</v>
      </c>
      <c r="D122" s="521" t="s">
        <v>424</v>
      </c>
      <c r="E122" s="522" t="s">
        <v>361</v>
      </c>
      <c r="F122" s="522"/>
      <c r="G122" s="654"/>
      <c r="H122" s="693"/>
      <c r="I122" s="679" t="e">
        <f>I123+I149</f>
        <v>#REF!</v>
      </c>
      <c r="J122" s="172">
        <f>J123</f>
        <v>37.5</v>
      </c>
      <c r="K122" s="157">
        <f>K123</f>
        <v>313.6</v>
      </c>
      <c r="L122" s="157">
        <f>L123</f>
        <v>202</v>
      </c>
      <c r="M122" s="195">
        <f>M123</f>
        <v>58</v>
      </c>
    </row>
    <row r="123" spans="1:13" ht="46.5" customHeight="1">
      <c r="A123" s="112"/>
      <c r="B123" s="589" t="s">
        <v>255</v>
      </c>
      <c r="C123" s="588" t="s">
        <v>600</v>
      </c>
      <c r="D123" s="593" t="s">
        <v>424</v>
      </c>
      <c r="E123" s="594" t="s">
        <v>315</v>
      </c>
      <c r="F123" s="602"/>
      <c r="G123" s="600"/>
      <c r="H123" s="694"/>
      <c r="I123" s="597" t="e">
        <f>I134+I141+I143</f>
        <v>#REF!</v>
      </c>
      <c r="J123" s="171">
        <f>J141+J143</f>
        <v>37.5</v>
      </c>
      <c r="K123" s="155">
        <f>K141+K143</f>
        <v>313.6</v>
      </c>
      <c r="L123" s="155">
        <f>L141+L143</f>
        <v>202</v>
      </c>
      <c r="M123" s="194">
        <f>M141+M143</f>
        <v>58</v>
      </c>
    </row>
    <row r="124" spans="1:13" ht="12.75" hidden="1">
      <c r="A124" s="112"/>
      <c r="B124" s="204"/>
      <c r="C124" s="468" t="s">
        <v>205</v>
      </c>
      <c r="D124" s="371"/>
      <c r="E124" s="28" t="s">
        <v>332</v>
      </c>
      <c r="F124" s="28" t="s">
        <v>549</v>
      </c>
      <c r="G124" s="368" t="s">
        <v>533</v>
      </c>
      <c r="H124" s="418" t="s">
        <v>206</v>
      </c>
      <c r="I124" s="149"/>
      <c r="J124" s="168"/>
      <c r="K124" s="139"/>
      <c r="L124" s="139"/>
      <c r="M124" s="158"/>
    </row>
    <row r="125" spans="1:13" ht="12.75" hidden="1">
      <c r="A125" s="112"/>
      <c r="B125" s="204"/>
      <c r="C125" s="470" t="s">
        <v>225</v>
      </c>
      <c r="D125" s="371"/>
      <c r="E125" s="6" t="s">
        <v>332</v>
      </c>
      <c r="F125" s="6" t="s">
        <v>549</v>
      </c>
      <c r="G125" s="372" t="s">
        <v>533</v>
      </c>
      <c r="H125" s="420" t="s">
        <v>343</v>
      </c>
      <c r="I125" s="149"/>
      <c r="J125" s="168"/>
      <c r="K125" s="139"/>
      <c r="L125" s="139"/>
      <c r="M125" s="158"/>
    </row>
    <row r="126" spans="1:13" ht="12.75" hidden="1">
      <c r="A126" s="112"/>
      <c r="B126" s="204"/>
      <c r="C126" s="477" t="s">
        <v>94</v>
      </c>
      <c r="D126" s="371"/>
      <c r="E126" s="6" t="s">
        <v>332</v>
      </c>
      <c r="F126" s="6" t="s">
        <v>549</v>
      </c>
      <c r="G126" s="372" t="s">
        <v>533</v>
      </c>
      <c r="H126" s="420" t="s">
        <v>531</v>
      </c>
      <c r="I126" s="149"/>
      <c r="J126" s="168"/>
      <c r="K126" s="139"/>
      <c r="L126" s="139"/>
      <c r="M126" s="158"/>
    </row>
    <row r="127" spans="1:13" ht="27.75" customHeight="1" hidden="1" thickBot="1">
      <c r="A127" s="100" t="s">
        <v>523</v>
      </c>
      <c r="B127" s="201"/>
      <c r="C127" s="475" t="s">
        <v>507</v>
      </c>
      <c r="D127" s="364"/>
      <c r="E127" s="11" t="s">
        <v>332</v>
      </c>
      <c r="F127" s="11" t="s">
        <v>401</v>
      </c>
      <c r="G127" s="365"/>
      <c r="H127" s="416"/>
      <c r="I127" s="149"/>
      <c r="J127" s="168"/>
      <c r="K127" s="139"/>
      <c r="L127" s="139"/>
      <c r="M127" s="158"/>
    </row>
    <row r="128" spans="1:13" ht="12.75" hidden="1">
      <c r="A128" s="101" t="s">
        <v>524</v>
      </c>
      <c r="B128" s="201"/>
      <c r="C128" s="468" t="s">
        <v>126</v>
      </c>
      <c r="D128" s="376"/>
      <c r="E128" s="91" t="s">
        <v>332</v>
      </c>
      <c r="F128" s="91" t="s">
        <v>401</v>
      </c>
      <c r="G128" s="375" t="s">
        <v>533</v>
      </c>
      <c r="H128" s="428"/>
      <c r="I128" s="149"/>
      <c r="J128" s="168"/>
      <c r="K128" s="139"/>
      <c r="L128" s="139"/>
      <c r="M128" s="158"/>
    </row>
    <row r="129" spans="1:13" ht="12.75" hidden="1">
      <c r="A129" s="104" t="s">
        <v>508</v>
      </c>
      <c r="B129" s="13"/>
      <c r="C129" s="468" t="s">
        <v>205</v>
      </c>
      <c r="D129" s="380"/>
      <c r="E129" s="28" t="s">
        <v>332</v>
      </c>
      <c r="F129" s="28" t="s">
        <v>401</v>
      </c>
      <c r="G129" s="368" t="s">
        <v>533</v>
      </c>
      <c r="H129" s="418" t="s">
        <v>206</v>
      </c>
      <c r="I129" s="149"/>
      <c r="J129" s="168"/>
      <c r="K129" s="139"/>
      <c r="L129" s="139"/>
      <c r="M129" s="158"/>
    </row>
    <row r="130" spans="1:13" ht="12.75" hidden="1">
      <c r="A130" s="105" t="s">
        <v>509</v>
      </c>
      <c r="B130" s="7"/>
      <c r="C130" s="470" t="s">
        <v>225</v>
      </c>
      <c r="D130" s="369"/>
      <c r="E130" s="6" t="s">
        <v>332</v>
      </c>
      <c r="F130" s="6" t="s">
        <v>401</v>
      </c>
      <c r="G130" s="372" t="s">
        <v>533</v>
      </c>
      <c r="H130" s="420" t="s">
        <v>343</v>
      </c>
      <c r="I130" s="149"/>
      <c r="J130" s="168"/>
      <c r="K130" s="139"/>
      <c r="L130" s="139"/>
      <c r="M130" s="158"/>
    </row>
    <row r="131" spans="1:13" ht="12.75" hidden="1">
      <c r="A131" s="110" t="s">
        <v>156</v>
      </c>
      <c r="B131" s="18"/>
      <c r="C131" s="477" t="s">
        <v>94</v>
      </c>
      <c r="D131" s="369"/>
      <c r="E131" s="6" t="s">
        <v>332</v>
      </c>
      <c r="F131" s="6" t="s">
        <v>401</v>
      </c>
      <c r="G131" s="372" t="s">
        <v>533</v>
      </c>
      <c r="H131" s="420" t="s">
        <v>531</v>
      </c>
      <c r="I131" s="149"/>
      <c r="J131" s="168"/>
      <c r="K131" s="139"/>
      <c r="L131" s="139"/>
      <c r="M131" s="158"/>
    </row>
    <row r="132" spans="1:13" ht="48" hidden="1" thickBot="1">
      <c r="A132" s="98" t="s">
        <v>439</v>
      </c>
      <c r="B132" s="205"/>
      <c r="C132" s="481" t="s">
        <v>192</v>
      </c>
      <c r="D132" s="385"/>
      <c r="E132" s="128" t="s">
        <v>222</v>
      </c>
      <c r="F132" s="128"/>
      <c r="G132" s="386"/>
      <c r="H132" s="429"/>
      <c r="I132" s="149"/>
      <c r="J132" s="168"/>
      <c r="K132" s="139"/>
      <c r="L132" s="139"/>
      <c r="M132" s="158"/>
    </row>
    <row r="133" spans="1:16" ht="40.5" customHeight="1" hidden="1" thickBot="1">
      <c r="A133" s="99" t="s">
        <v>82</v>
      </c>
      <c r="B133" s="201"/>
      <c r="C133" s="482" t="s">
        <v>516</v>
      </c>
      <c r="D133" s="387"/>
      <c r="E133" s="92" t="s">
        <v>230</v>
      </c>
      <c r="F133" s="92"/>
      <c r="G133" s="374"/>
      <c r="H133" s="421"/>
      <c r="I133" s="149"/>
      <c r="J133" s="168"/>
      <c r="K133" s="139"/>
      <c r="L133" s="139"/>
      <c r="M133" s="158"/>
      <c r="N133" s="61"/>
      <c r="O133" s="61"/>
      <c r="P133" s="61"/>
    </row>
    <row r="134" spans="1:16" ht="16.5" customHeight="1">
      <c r="A134" s="99"/>
      <c r="B134" s="21" t="s">
        <v>481</v>
      </c>
      <c r="C134" s="232" t="s">
        <v>696</v>
      </c>
      <c r="D134" s="66">
        <v>968</v>
      </c>
      <c r="E134" s="66">
        <v>309</v>
      </c>
      <c r="F134" s="66" t="s">
        <v>485</v>
      </c>
      <c r="G134" s="365"/>
      <c r="H134" s="416"/>
      <c r="I134" s="178" t="e">
        <f>I135+I137+I139</f>
        <v>#REF!</v>
      </c>
      <c r="J134" s="168"/>
      <c r="K134" s="139"/>
      <c r="L134" s="139"/>
      <c r="M134" s="158"/>
      <c r="N134" s="61"/>
      <c r="O134" s="61"/>
      <c r="P134" s="61"/>
    </row>
    <row r="135" spans="1:16" ht="58.5" customHeight="1">
      <c r="A135" s="99"/>
      <c r="B135" s="13" t="s">
        <v>69</v>
      </c>
      <c r="C135" s="707" t="s">
        <v>682</v>
      </c>
      <c r="D135" s="456">
        <v>968</v>
      </c>
      <c r="E135" s="456">
        <v>309</v>
      </c>
      <c r="F135" s="456" t="str">
        <f>F136</f>
        <v>219 03 00</v>
      </c>
      <c r="G135" s="456"/>
      <c r="H135" s="423"/>
      <c r="I135" s="410" t="e">
        <f>I136</f>
        <v>#REF!</v>
      </c>
      <c r="J135" s="168"/>
      <c r="K135" s="139"/>
      <c r="L135" s="139"/>
      <c r="M135" s="158"/>
      <c r="N135" s="61"/>
      <c r="O135" s="61"/>
      <c r="P135" s="61"/>
    </row>
    <row r="136" spans="1:16" ht="13.5" customHeight="1">
      <c r="A136" s="99"/>
      <c r="B136" s="7" t="s">
        <v>116</v>
      </c>
      <c r="C136" s="407" t="s">
        <v>653</v>
      </c>
      <c r="D136" s="405">
        <v>968</v>
      </c>
      <c r="E136" s="405">
        <v>309</v>
      </c>
      <c r="F136" s="405" t="s">
        <v>683</v>
      </c>
      <c r="G136" s="405">
        <v>240</v>
      </c>
      <c r="H136" s="426"/>
      <c r="I136" s="406" t="e">
        <f>#REF!</f>
        <v>#REF!</v>
      </c>
      <c r="J136" s="168"/>
      <c r="K136" s="139"/>
      <c r="L136" s="139"/>
      <c r="M136" s="158"/>
      <c r="N136" s="61"/>
      <c r="O136" s="61"/>
      <c r="P136" s="61"/>
    </row>
    <row r="137" spans="1:16" ht="38.25" customHeight="1">
      <c r="A137" s="99"/>
      <c r="B137" s="13" t="s">
        <v>171</v>
      </c>
      <c r="C137" s="233" t="s">
        <v>684</v>
      </c>
      <c r="D137" s="456">
        <v>968</v>
      </c>
      <c r="E137" s="456">
        <v>309</v>
      </c>
      <c r="F137" s="456" t="str">
        <f>F138</f>
        <v>219 01 00</v>
      </c>
      <c r="G137" s="456"/>
      <c r="H137" s="423"/>
      <c r="I137" s="410" t="e">
        <f>I138</f>
        <v>#REF!</v>
      </c>
      <c r="J137" s="168"/>
      <c r="K137" s="139"/>
      <c r="L137" s="139"/>
      <c r="M137" s="158"/>
      <c r="N137" s="61"/>
      <c r="O137" s="61"/>
      <c r="P137" s="61"/>
    </row>
    <row r="138" spans="1:16" ht="12" customHeight="1">
      <c r="A138" s="99"/>
      <c r="B138" s="7" t="s">
        <v>117</v>
      </c>
      <c r="C138" s="407" t="s">
        <v>653</v>
      </c>
      <c r="D138" s="405">
        <v>968</v>
      </c>
      <c r="E138" s="405">
        <v>309</v>
      </c>
      <c r="F138" s="405" t="s">
        <v>685</v>
      </c>
      <c r="G138" s="405">
        <v>240</v>
      </c>
      <c r="H138" s="426"/>
      <c r="I138" s="406" t="e">
        <f>#REF!</f>
        <v>#REF!</v>
      </c>
      <c r="J138" s="168"/>
      <c r="K138" s="139"/>
      <c r="L138" s="139"/>
      <c r="M138" s="158"/>
      <c r="N138" s="61"/>
      <c r="O138" s="61"/>
      <c r="P138" s="61"/>
    </row>
    <row r="139" spans="1:16" ht="45" customHeight="1" hidden="1">
      <c r="A139" s="99"/>
      <c r="B139" s="13" t="s">
        <v>118</v>
      </c>
      <c r="C139" s="483" t="s">
        <v>23</v>
      </c>
      <c r="D139" s="456">
        <v>968</v>
      </c>
      <c r="E139" s="456">
        <v>309</v>
      </c>
      <c r="F139" s="456" t="s">
        <v>9</v>
      </c>
      <c r="G139" s="456"/>
      <c r="H139" s="423"/>
      <c r="I139" s="410" t="e">
        <f>I140</f>
        <v>#REF!</v>
      </c>
      <c r="J139" s="168"/>
      <c r="K139" s="139"/>
      <c r="L139" s="139"/>
      <c r="M139" s="158"/>
      <c r="N139" s="61"/>
      <c r="O139" s="61"/>
      <c r="P139" s="61"/>
    </row>
    <row r="140" spans="1:16" ht="12.75" customHeight="1" hidden="1">
      <c r="A140" s="99"/>
      <c r="B140" s="7" t="s">
        <v>122</v>
      </c>
      <c r="C140" s="479" t="s">
        <v>322</v>
      </c>
      <c r="D140" s="405">
        <v>968</v>
      </c>
      <c r="E140" s="405">
        <v>309</v>
      </c>
      <c r="F140" s="405" t="s">
        <v>9</v>
      </c>
      <c r="G140" s="405">
        <v>500</v>
      </c>
      <c r="H140" s="426"/>
      <c r="I140" s="406" t="e">
        <f>#REF!</f>
        <v>#REF!</v>
      </c>
      <c r="J140" s="168"/>
      <c r="K140" s="139"/>
      <c r="L140" s="139"/>
      <c r="M140" s="158"/>
      <c r="N140" s="61"/>
      <c r="O140" s="61"/>
      <c r="P140" s="61"/>
    </row>
    <row r="141" spans="1:13" ht="21.75" customHeight="1" hidden="1">
      <c r="A141" s="100" t="s">
        <v>210</v>
      </c>
      <c r="B141" s="21"/>
      <c r="C141" s="483"/>
      <c r="D141" s="230"/>
      <c r="E141" s="230"/>
      <c r="F141" s="230"/>
      <c r="G141" s="351"/>
      <c r="H141" s="428"/>
      <c r="I141" s="359"/>
      <c r="J141" s="166">
        <f>J142</f>
        <v>37.5</v>
      </c>
      <c r="K141" s="93">
        <f>K142</f>
        <v>288.6</v>
      </c>
      <c r="L141" s="93">
        <f>L142</f>
        <v>202</v>
      </c>
      <c r="M141" s="190">
        <f>M142</f>
        <v>33</v>
      </c>
    </row>
    <row r="142" spans="1:13" ht="13.5" customHeight="1" hidden="1">
      <c r="A142" s="101" t="s">
        <v>153</v>
      </c>
      <c r="B142" s="7"/>
      <c r="C142" s="479"/>
      <c r="D142" s="405"/>
      <c r="E142" s="405"/>
      <c r="F142" s="405"/>
      <c r="G142" s="405"/>
      <c r="H142" s="426"/>
      <c r="I142" s="406"/>
      <c r="J142" s="167">
        <v>37.5</v>
      </c>
      <c r="K142" s="96">
        <v>288.6</v>
      </c>
      <c r="L142" s="96">
        <v>202</v>
      </c>
      <c r="M142" s="191">
        <v>33</v>
      </c>
    </row>
    <row r="143" spans="1:13" ht="45">
      <c r="A143" s="100" t="s">
        <v>198</v>
      </c>
      <c r="B143" s="21" t="s">
        <v>518</v>
      </c>
      <c r="C143" s="483" t="s">
        <v>681</v>
      </c>
      <c r="D143" s="230">
        <v>968</v>
      </c>
      <c r="E143" s="230">
        <v>309</v>
      </c>
      <c r="F143" s="230" t="str">
        <f>F144</f>
        <v>795 05 00</v>
      </c>
      <c r="G143" s="230"/>
      <c r="H143" s="428"/>
      <c r="I143" s="359" t="e">
        <f>I144</f>
        <v>#REF!</v>
      </c>
      <c r="J143" s="166"/>
      <c r="K143" s="93">
        <f>K144</f>
        <v>25</v>
      </c>
      <c r="L143" s="93"/>
      <c r="M143" s="190">
        <f>M144</f>
        <v>25</v>
      </c>
    </row>
    <row r="144" spans="1:13" ht="13.5" customHeight="1" thickBot="1">
      <c r="A144" s="101" t="s">
        <v>487</v>
      </c>
      <c r="B144" s="7" t="s">
        <v>6</v>
      </c>
      <c r="C144" s="479" t="s">
        <v>322</v>
      </c>
      <c r="D144" s="405">
        <v>968</v>
      </c>
      <c r="E144" s="405">
        <v>309</v>
      </c>
      <c r="F144" s="405" t="s">
        <v>11</v>
      </c>
      <c r="G144" s="405">
        <v>240</v>
      </c>
      <c r="H144" s="426"/>
      <c r="I144" s="672" t="e">
        <f>#REF!</f>
        <v>#REF!</v>
      </c>
      <c r="J144" s="167"/>
      <c r="K144" s="96">
        <v>25</v>
      </c>
      <c r="L144" s="96"/>
      <c r="M144" s="191">
        <v>25</v>
      </c>
    </row>
    <row r="145" spans="1:13" ht="15.75" hidden="1">
      <c r="A145" s="113" t="s">
        <v>488</v>
      </c>
      <c r="B145" s="205"/>
      <c r="C145" s="468" t="s">
        <v>205</v>
      </c>
      <c r="D145" s="380"/>
      <c r="E145" s="28" t="s">
        <v>230</v>
      </c>
      <c r="F145" s="28" t="s">
        <v>485</v>
      </c>
      <c r="G145" s="368" t="s">
        <v>224</v>
      </c>
      <c r="H145" s="216" t="s">
        <v>206</v>
      </c>
      <c r="I145" s="173"/>
      <c r="J145" s="168"/>
      <c r="K145" s="139"/>
      <c r="L145" s="139"/>
      <c r="M145" s="158"/>
    </row>
    <row r="146" spans="1:13" ht="12.75" hidden="1">
      <c r="A146" s="109" t="s">
        <v>463</v>
      </c>
      <c r="B146" s="201"/>
      <c r="C146" s="471" t="s">
        <v>189</v>
      </c>
      <c r="D146" s="371"/>
      <c r="E146" s="6" t="s">
        <v>230</v>
      </c>
      <c r="F146" s="6" t="s">
        <v>485</v>
      </c>
      <c r="G146" s="372" t="s">
        <v>224</v>
      </c>
      <c r="H146" s="23" t="s">
        <v>229</v>
      </c>
      <c r="I146" s="149"/>
      <c r="J146" s="168"/>
      <c r="K146" s="139"/>
      <c r="L146" s="139"/>
      <c r="M146" s="158"/>
    </row>
    <row r="147" spans="1:13" ht="32.25" hidden="1" thickBot="1">
      <c r="A147" s="98" t="s">
        <v>440</v>
      </c>
      <c r="B147" s="21" t="s">
        <v>123</v>
      </c>
      <c r="C147" s="481" t="s">
        <v>194</v>
      </c>
      <c r="D147" s="385"/>
      <c r="E147" s="128" t="s">
        <v>532</v>
      </c>
      <c r="F147" s="128"/>
      <c r="G147" s="386"/>
      <c r="H147" s="217"/>
      <c r="I147" s="149"/>
      <c r="J147" s="168"/>
      <c r="K147" s="139"/>
      <c r="L147" s="139"/>
      <c r="M147" s="158"/>
    </row>
    <row r="148" spans="1:13" ht="12.75" hidden="1">
      <c r="A148" s="99" t="s">
        <v>82</v>
      </c>
      <c r="B148" s="7" t="s">
        <v>124</v>
      </c>
      <c r="C148" s="472" t="s">
        <v>248</v>
      </c>
      <c r="D148" s="373"/>
      <c r="E148" s="90" t="s">
        <v>214</v>
      </c>
      <c r="F148" s="90"/>
      <c r="G148" s="381"/>
      <c r="H148" s="210"/>
      <c r="I148" s="149"/>
      <c r="J148" s="168"/>
      <c r="K148" s="139"/>
      <c r="L148" s="139"/>
      <c r="M148" s="158"/>
    </row>
    <row r="149" spans="1:13" ht="15" hidden="1">
      <c r="A149" s="99"/>
      <c r="B149" s="529"/>
      <c r="C149" s="530"/>
      <c r="D149" s="531"/>
      <c r="E149" s="531"/>
      <c r="F149" s="532"/>
      <c r="G149" s="533"/>
      <c r="H149" s="534"/>
      <c r="I149" s="535"/>
      <c r="J149" s="168"/>
      <c r="K149" s="139"/>
      <c r="L149" s="139"/>
      <c r="M149" s="158"/>
    </row>
    <row r="150" spans="1:13" ht="12.75" hidden="1">
      <c r="A150" s="99"/>
      <c r="B150" s="201"/>
      <c r="C150" s="506"/>
      <c r="D150" s="507"/>
      <c r="E150" s="507"/>
      <c r="F150" s="507"/>
      <c r="G150" s="507"/>
      <c r="H150" s="508"/>
      <c r="I150" s="509"/>
      <c r="J150" s="168"/>
      <c r="K150" s="139"/>
      <c r="L150" s="139"/>
      <c r="M150" s="158"/>
    </row>
    <row r="151" spans="1:13" ht="13.5" hidden="1" thickBot="1">
      <c r="A151" s="99"/>
      <c r="B151" s="536"/>
      <c r="C151" s="537"/>
      <c r="D151" s="518"/>
      <c r="E151" s="518"/>
      <c r="F151" s="518"/>
      <c r="G151" s="518"/>
      <c r="H151" s="538"/>
      <c r="I151" s="490"/>
      <c r="J151" s="168"/>
      <c r="K151" s="139"/>
      <c r="L151" s="139"/>
      <c r="M151" s="158"/>
    </row>
    <row r="152" spans="1:13" ht="15.75" thickBot="1">
      <c r="A152" s="99"/>
      <c r="B152" s="642" t="s">
        <v>440</v>
      </c>
      <c r="C152" s="621" t="s">
        <v>574</v>
      </c>
      <c r="D152" s="622">
        <v>968</v>
      </c>
      <c r="E152" s="622">
        <v>400</v>
      </c>
      <c r="F152" s="622"/>
      <c r="G152" s="622"/>
      <c r="H152" s="623"/>
      <c r="I152" s="624" t="e">
        <f>I153+I156</f>
        <v>#REF!</v>
      </c>
      <c r="J152" s="168"/>
      <c r="K152" s="139"/>
      <c r="L152" s="139"/>
      <c r="M152" s="158"/>
    </row>
    <row r="153" spans="1:13" ht="15">
      <c r="A153" s="99"/>
      <c r="B153" s="589" t="s">
        <v>256</v>
      </c>
      <c r="C153" s="673" t="s">
        <v>606</v>
      </c>
      <c r="D153" s="590">
        <v>968</v>
      </c>
      <c r="E153" s="590">
        <v>401</v>
      </c>
      <c r="F153" s="590"/>
      <c r="G153" s="590"/>
      <c r="H153" s="591"/>
      <c r="I153" s="592" t="e">
        <f>I154</f>
        <v>#REF!</v>
      </c>
      <c r="J153" s="168"/>
      <c r="K153" s="139"/>
      <c r="L153" s="139"/>
      <c r="M153" s="158"/>
    </row>
    <row r="154" spans="1:13" ht="27" customHeight="1">
      <c r="A154" s="99"/>
      <c r="B154" s="201" t="s">
        <v>77</v>
      </c>
      <c r="C154" s="233" t="s">
        <v>675</v>
      </c>
      <c r="D154" s="230">
        <v>968</v>
      </c>
      <c r="E154" s="230">
        <v>401</v>
      </c>
      <c r="F154" s="230" t="s">
        <v>607</v>
      </c>
      <c r="G154" s="230"/>
      <c r="H154" s="212"/>
      <c r="I154" s="410" t="e">
        <f>I155</f>
        <v>#REF!</v>
      </c>
      <c r="J154" s="168"/>
      <c r="K154" s="139"/>
      <c r="L154" s="139"/>
      <c r="M154" s="158"/>
    </row>
    <row r="155" spans="1:13" ht="24" customHeight="1">
      <c r="A155" s="99"/>
      <c r="B155" s="536" t="s">
        <v>49</v>
      </c>
      <c r="C155" s="407" t="s">
        <v>655</v>
      </c>
      <c r="D155" s="518">
        <v>968</v>
      </c>
      <c r="E155" s="518">
        <v>401</v>
      </c>
      <c r="F155" s="518" t="s">
        <v>607</v>
      </c>
      <c r="G155" s="518">
        <v>810</v>
      </c>
      <c r="H155" s="538"/>
      <c r="I155" s="490" t="e">
        <f>#REF!</f>
        <v>#REF!</v>
      </c>
      <c r="J155" s="168"/>
      <c r="K155" s="139"/>
      <c r="L155" s="139"/>
      <c r="M155" s="158"/>
    </row>
    <row r="156" spans="1:13" ht="30">
      <c r="A156" s="99"/>
      <c r="B156" s="674" t="s">
        <v>520</v>
      </c>
      <c r="C156" s="675" t="s">
        <v>575</v>
      </c>
      <c r="D156" s="604">
        <v>968</v>
      </c>
      <c r="E156" s="604">
        <v>412</v>
      </c>
      <c r="F156" s="604"/>
      <c r="G156" s="604"/>
      <c r="H156" s="676"/>
      <c r="I156" s="677" t="e">
        <f>I157</f>
        <v>#REF!</v>
      </c>
      <c r="J156" s="168"/>
      <c r="K156" s="139"/>
      <c r="L156" s="139"/>
      <c r="M156" s="158"/>
    </row>
    <row r="157" spans="1:13" ht="26.25" customHeight="1">
      <c r="A157" s="99"/>
      <c r="B157" s="201" t="s">
        <v>70</v>
      </c>
      <c r="C157" s="233" t="s">
        <v>577</v>
      </c>
      <c r="D157" s="230">
        <v>968</v>
      </c>
      <c r="E157" s="230">
        <v>412</v>
      </c>
      <c r="F157" s="230" t="s">
        <v>576</v>
      </c>
      <c r="G157" s="230"/>
      <c r="H157" s="212"/>
      <c r="I157" s="410" t="e">
        <f>I158</f>
        <v>#REF!</v>
      </c>
      <c r="J157" s="168"/>
      <c r="K157" s="139"/>
      <c r="L157" s="139"/>
      <c r="M157" s="158"/>
    </row>
    <row r="158" spans="1:13" ht="13.5" thickBot="1">
      <c r="A158" s="99"/>
      <c r="B158" s="536" t="s">
        <v>608</v>
      </c>
      <c r="C158" s="407" t="s">
        <v>653</v>
      </c>
      <c r="D158" s="518">
        <v>968</v>
      </c>
      <c r="E158" s="518">
        <v>412</v>
      </c>
      <c r="F158" s="518" t="s">
        <v>576</v>
      </c>
      <c r="G158" s="518">
        <v>240</v>
      </c>
      <c r="H158" s="538"/>
      <c r="I158" s="490" t="e">
        <f>#REF!</f>
        <v>#REF!</v>
      </c>
      <c r="J158" s="168"/>
      <c r="K158" s="139"/>
      <c r="L158" s="139"/>
      <c r="M158" s="158"/>
    </row>
    <row r="159" spans="1:13" ht="15.75" thickBot="1">
      <c r="A159" s="99"/>
      <c r="B159" s="625" t="s">
        <v>441</v>
      </c>
      <c r="C159" s="626" t="s">
        <v>194</v>
      </c>
      <c r="D159" s="627" t="s">
        <v>424</v>
      </c>
      <c r="E159" s="628" t="s">
        <v>304</v>
      </c>
      <c r="F159" s="628"/>
      <c r="G159" s="629"/>
      <c r="H159" s="630"/>
      <c r="I159" s="631" t="e">
        <f>I160</f>
        <v>#REF!</v>
      </c>
      <c r="J159" s="172" t="e">
        <f>J160</f>
        <v>#REF!</v>
      </c>
      <c r="K159" s="157" t="e">
        <f>K160</f>
        <v>#REF!</v>
      </c>
      <c r="L159" s="157" t="e">
        <f>L160</f>
        <v>#REF!</v>
      </c>
      <c r="M159" s="195" t="e">
        <f>M160</f>
        <v>#REF!</v>
      </c>
    </row>
    <row r="160" spans="1:13" ht="15">
      <c r="A160" s="99"/>
      <c r="B160" s="589" t="s">
        <v>296</v>
      </c>
      <c r="C160" s="588" t="s">
        <v>305</v>
      </c>
      <c r="D160" s="593" t="s">
        <v>424</v>
      </c>
      <c r="E160" s="594" t="s">
        <v>306</v>
      </c>
      <c r="F160" s="594"/>
      <c r="G160" s="595"/>
      <c r="H160" s="596"/>
      <c r="I160" s="597" t="e">
        <f>I161+I177+I184+I194</f>
        <v>#REF!</v>
      </c>
      <c r="J160" s="165" t="e">
        <f>J161+J177+J184+J194</f>
        <v>#REF!</v>
      </c>
      <c r="K160" s="59" t="e">
        <f>K161+K177+K184+K194</f>
        <v>#REF!</v>
      </c>
      <c r="L160" s="59" t="e">
        <f>L161+L177+L184+L194</f>
        <v>#REF!</v>
      </c>
      <c r="M160" s="189" t="e">
        <f>M161+M177+M184+M194</f>
        <v>#REF!</v>
      </c>
    </row>
    <row r="161" spans="1:13" ht="24.75" customHeight="1">
      <c r="A161" s="99"/>
      <c r="B161" s="19" t="s">
        <v>71</v>
      </c>
      <c r="C161" s="484" t="s">
        <v>697</v>
      </c>
      <c r="D161" s="458" t="s">
        <v>424</v>
      </c>
      <c r="E161" s="459" t="s">
        <v>306</v>
      </c>
      <c r="F161" s="459" t="s">
        <v>307</v>
      </c>
      <c r="G161" s="460"/>
      <c r="H161" s="461"/>
      <c r="I161" s="462" t="e">
        <f>I162+I164+I166+I169</f>
        <v>#REF!</v>
      </c>
      <c r="J161" s="60" t="e">
        <f>J162+#REF!+#REF!+#REF!+#REF!</f>
        <v>#REF!</v>
      </c>
      <c r="K161" s="58" t="e">
        <f>K162+#REF!+#REF!+#REF!+#REF!</f>
        <v>#REF!</v>
      </c>
      <c r="L161" s="58" t="e">
        <f>L162+#REF!+#REF!+#REF!+#REF!</f>
        <v>#REF!</v>
      </c>
      <c r="M161" s="159" t="e">
        <f>M162+#REF!+#REF!+#REF!+#REF!</f>
        <v>#REF!</v>
      </c>
    </row>
    <row r="162" spans="1:13" ht="34.5" customHeight="1">
      <c r="A162" s="100" t="s">
        <v>210</v>
      </c>
      <c r="B162" s="21" t="s">
        <v>72</v>
      </c>
      <c r="C162" s="485" t="s">
        <v>308</v>
      </c>
      <c r="D162" s="376" t="s">
        <v>424</v>
      </c>
      <c r="E162" s="91" t="s">
        <v>306</v>
      </c>
      <c r="F162" s="91" t="s">
        <v>309</v>
      </c>
      <c r="G162" s="375"/>
      <c r="H162" s="214"/>
      <c r="I162" s="359" t="e">
        <f>I163</f>
        <v>#REF!</v>
      </c>
      <c r="J162" s="166">
        <f>SUM(J163:J165)</f>
        <v>0</v>
      </c>
      <c r="K162" s="93">
        <f>SUM(K163:K165)</f>
        <v>1764.8</v>
      </c>
      <c r="L162" s="93">
        <f>SUM(L163:L165)</f>
        <v>4118</v>
      </c>
      <c r="M162" s="190">
        <f>SUM(M163:M165)</f>
        <v>0</v>
      </c>
    </row>
    <row r="163" spans="1:13" ht="12.75">
      <c r="A163" s="101" t="s">
        <v>153</v>
      </c>
      <c r="B163" s="7" t="s">
        <v>609</v>
      </c>
      <c r="C163" s="407" t="s">
        <v>653</v>
      </c>
      <c r="D163" s="366" t="s">
        <v>424</v>
      </c>
      <c r="E163" s="89" t="s">
        <v>306</v>
      </c>
      <c r="F163" s="89" t="s">
        <v>309</v>
      </c>
      <c r="G163" s="367" t="s">
        <v>334</v>
      </c>
      <c r="H163" s="212"/>
      <c r="I163" s="177" t="e">
        <f>#REF!</f>
        <v>#REF!</v>
      </c>
      <c r="J163" s="167"/>
      <c r="K163" s="96">
        <v>1764.8</v>
      </c>
      <c r="L163" s="96">
        <v>4118</v>
      </c>
      <c r="M163" s="191"/>
    </row>
    <row r="164" spans="1:13" ht="22.5">
      <c r="A164" s="114" t="s">
        <v>154</v>
      </c>
      <c r="B164" s="21" t="s">
        <v>610</v>
      </c>
      <c r="C164" s="582" t="s">
        <v>698</v>
      </c>
      <c r="D164" s="364" t="s">
        <v>424</v>
      </c>
      <c r="E164" s="11" t="s">
        <v>306</v>
      </c>
      <c r="F164" s="11" t="s">
        <v>310</v>
      </c>
      <c r="G164" s="365"/>
      <c r="H164" s="216"/>
      <c r="I164" s="410" t="e">
        <f>I165</f>
        <v>#REF!</v>
      </c>
      <c r="J164" s="168"/>
      <c r="K164" s="139"/>
      <c r="L164" s="139"/>
      <c r="M164" s="158"/>
    </row>
    <row r="165" spans="1:13" ht="12.75">
      <c r="A165" s="115" t="s">
        <v>463</v>
      </c>
      <c r="B165" s="7" t="s">
        <v>611</v>
      </c>
      <c r="C165" s="407" t="s">
        <v>653</v>
      </c>
      <c r="D165" s="366" t="s">
        <v>424</v>
      </c>
      <c r="E165" s="89" t="s">
        <v>306</v>
      </c>
      <c r="F165" s="89" t="s">
        <v>310</v>
      </c>
      <c r="G165" s="367" t="s">
        <v>334</v>
      </c>
      <c r="H165" s="23"/>
      <c r="I165" s="177" t="e">
        <f>#REF!</f>
        <v>#REF!</v>
      </c>
      <c r="J165" s="168"/>
      <c r="K165" s="139"/>
      <c r="L165" s="139"/>
      <c r="M165" s="158"/>
    </row>
    <row r="166" spans="1:13" ht="12.75">
      <c r="A166" s="115"/>
      <c r="B166" s="21" t="s">
        <v>612</v>
      </c>
      <c r="C166" s="483" t="s">
        <v>24</v>
      </c>
      <c r="D166" s="230">
        <v>968</v>
      </c>
      <c r="E166" s="230">
        <v>503</v>
      </c>
      <c r="F166" s="230" t="s">
        <v>311</v>
      </c>
      <c r="G166" s="230"/>
      <c r="H166" s="23"/>
      <c r="I166" s="410" t="e">
        <f>I167+I168</f>
        <v>#REF!</v>
      </c>
      <c r="J166" s="167"/>
      <c r="K166" s="96"/>
      <c r="L166" s="96"/>
      <c r="M166" s="191"/>
    </row>
    <row r="167" spans="1:13" ht="12.75">
      <c r="A167" s="115"/>
      <c r="B167" s="7" t="s">
        <v>613</v>
      </c>
      <c r="C167" s="407" t="s">
        <v>653</v>
      </c>
      <c r="D167" s="405">
        <v>968</v>
      </c>
      <c r="E167" s="405">
        <v>503</v>
      </c>
      <c r="F167" s="405" t="s">
        <v>311</v>
      </c>
      <c r="G167" s="405">
        <v>240</v>
      </c>
      <c r="H167" s="215"/>
      <c r="I167" s="406" t="e">
        <f>#REF!</f>
        <v>#REF!</v>
      </c>
      <c r="J167" s="167"/>
      <c r="K167" s="96"/>
      <c r="L167" s="96"/>
      <c r="M167" s="191"/>
    </row>
    <row r="168" spans="1:13" ht="33.75" hidden="1">
      <c r="A168" s="115"/>
      <c r="B168" s="7" t="s">
        <v>53</v>
      </c>
      <c r="C168" s="479" t="s">
        <v>513</v>
      </c>
      <c r="D168" s="405">
        <v>968</v>
      </c>
      <c r="E168" s="405">
        <v>503</v>
      </c>
      <c r="F168" s="405" t="s">
        <v>311</v>
      </c>
      <c r="G168" s="405">
        <v>599</v>
      </c>
      <c r="H168" s="215"/>
      <c r="I168" s="406" t="e">
        <f>#REF!</f>
        <v>#REF!</v>
      </c>
      <c r="J168" s="167"/>
      <c r="K168" s="96"/>
      <c r="L168" s="96"/>
      <c r="M168" s="191"/>
    </row>
    <row r="169" spans="1:13" ht="33.75">
      <c r="A169" s="115"/>
      <c r="B169" s="21" t="s">
        <v>699</v>
      </c>
      <c r="C169" s="483" t="s">
        <v>312</v>
      </c>
      <c r="D169" s="230">
        <v>968</v>
      </c>
      <c r="E169" s="230">
        <v>503</v>
      </c>
      <c r="F169" s="230" t="s">
        <v>313</v>
      </c>
      <c r="G169" s="230"/>
      <c r="H169" s="215"/>
      <c r="I169" s="410" t="e">
        <f>I170</f>
        <v>#REF!</v>
      </c>
      <c r="J169" s="167"/>
      <c r="K169" s="96"/>
      <c r="L169" s="96"/>
      <c r="M169" s="191"/>
    </row>
    <row r="170" spans="1:13" ht="12.75">
      <c r="A170" s="115"/>
      <c r="B170" s="7" t="s">
        <v>700</v>
      </c>
      <c r="C170" s="407" t="s">
        <v>653</v>
      </c>
      <c r="D170" s="405">
        <v>968</v>
      </c>
      <c r="E170" s="405">
        <v>503</v>
      </c>
      <c r="F170" s="405" t="s">
        <v>313</v>
      </c>
      <c r="G170" s="405">
        <v>240</v>
      </c>
      <c r="H170" s="215"/>
      <c r="I170" s="406" t="e">
        <f>#REF!</f>
        <v>#REF!</v>
      </c>
      <c r="J170" s="167"/>
      <c r="K170" s="96"/>
      <c r="L170" s="96"/>
      <c r="M170" s="191"/>
    </row>
    <row r="171" spans="1:13" ht="24" hidden="1">
      <c r="A171" s="114" t="s">
        <v>464</v>
      </c>
      <c r="B171" s="21"/>
      <c r="C171" s="468" t="s">
        <v>205</v>
      </c>
      <c r="D171" s="380"/>
      <c r="E171" s="28" t="s">
        <v>214</v>
      </c>
      <c r="F171" s="28" t="s">
        <v>31</v>
      </c>
      <c r="G171" s="368" t="s">
        <v>213</v>
      </c>
      <c r="H171" s="216" t="s">
        <v>206</v>
      </c>
      <c r="I171" s="149"/>
      <c r="J171" s="168"/>
      <c r="K171" s="139"/>
      <c r="L171" s="139"/>
      <c r="M171" s="158"/>
    </row>
    <row r="172" spans="1:13" ht="12.75" hidden="1">
      <c r="A172" s="116" t="s">
        <v>463</v>
      </c>
      <c r="B172" s="3"/>
      <c r="C172" s="471" t="s">
        <v>189</v>
      </c>
      <c r="D172" s="371"/>
      <c r="E172" s="6" t="s">
        <v>214</v>
      </c>
      <c r="F172" s="6" t="s">
        <v>31</v>
      </c>
      <c r="G172" s="372" t="s">
        <v>213</v>
      </c>
      <c r="H172" s="23" t="s">
        <v>229</v>
      </c>
      <c r="I172" s="149"/>
      <c r="J172" s="168"/>
      <c r="K172" s="139"/>
      <c r="L172" s="139"/>
      <c r="M172" s="158"/>
    </row>
    <row r="173" spans="1:13" ht="109.5" customHeight="1" hidden="1">
      <c r="A173" s="100" t="s">
        <v>465</v>
      </c>
      <c r="B173" s="201"/>
      <c r="C173" s="474" t="s">
        <v>145</v>
      </c>
      <c r="D173" s="364"/>
      <c r="E173" s="11" t="s">
        <v>214</v>
      </c>
      <c r="F173" s="11" t="s">
        <v>501</v>
      </c>
      <c r="G173" s="365"/>
      <c r="H173" s="211"/>
      <c r="I173" s="149"/>
      <c r="J173" s="168"/>
      <c r="K173" s="139"/>
      <c r="L173" s="139"/>
      <c r="M173" s="158"/>
    </row>
    <row r="174" spans="1:13" ht="22.5" customHeight="1" hidden="1">
      <c r="A174" s="101" t="s">
        <v>466</v>
      </c>
      <c r="B174" s="201"/>
      <c r="C174" s="485" t="s">
        <v>573</v>
      </c>
      <c r="D174" s="376"/>
      <c r="E174" s="91" t="s">
        <v>214</v>
      </c>
      <c r="F174" s="91" t="s">
        <v>501</v>
      </c>
      <c r="G174" s="375" t="s">
        <v>213</v>
      </c>
      <c r="H174" s="214"/>
      <c r="I174" s="149"/>
      <c r="J174" s="168"/>
      <c r="K174" s="139"/>
      <c r="L174" s="139"/>
      <c r="M174" s="158"/>
    </row>
    <row r="175" spans="1:13" ht="12.75" customHeight="1" hidden="1">
      <c r="A175" s="114" t="s">
        <v>467</v>
      </c>
      <c r="B175" s="21"/>
      <c r="C175" s="468" t="s">
        <v>205</v>
      </c>
      <c r="D175" s="380"/>
      <c r="E175" s="28" t="s">
        <v>214</v>
      </c>
      <c r="F175" s="28" t="s">
        <v>500</v>
      </c>
      <c r="G175" s="368" t="s">
        <v>213</v>
      </c>
      <c r="H175" s="216" t="s">
        <v>206</v>
      </c>
      <c r="I175" s="149"/>
      <c r="J175" s="168"/>
      <c r="K175" s="139"/>
      <c r="L175" s="139"/>
      <c r="M175" s="158"/>
    </row>
    <row r="176" spans="1:13" ht="12.75" customHeight="1" hidden="1">
      <c r="A176" s="116" t="s">
        <v>463</v>
      </c>
      <c r="B176" s="3"/>
      <c r="C176" s="471" t="s">
        <v>189</v>
      </c>
      <c r="D176" s="371"/>
      <c r="E176" s="6" t="s">
        <v>214</v>
      </c>
      <c r="F176" s="6" t="s">
        <v>500</v>
      </c>
      <c r="G176" s="372" t="s">
        <v>213</v>
      </c>
      <c r="H176" s="23" t="s">
        <v>229</v>
      </c>
      <c r="I176" s="149"/>
      <c r="J176" s="168"/>
      <c r="K176" s="139"/>
      <c r="L176" s="139"/>
      <c r="M176" s="158"/>
    </row>
    <row r="177" spans="1:13" ht="24.75" customHeight="1">
      <c r="A177" s="116"/>
      <c r="B177" s="20" t="s">
        <v>614</v>
      </c>
      <c r="C177" s="580" t="s">
        <v>686</v>
      </c>
      <c r="D177" s="389" t="s">
        <v>424</v>
      </c>
      <c r="E177" s="154" t="s">
        <v>306</v>
      </c>
      <c r="F177" s="154" t="s">
        <v>314</v>
      </c>
      <c r="G177" s="390"/>
      <c r="H177" s="435"/>
      <c r="I177" s="161" t="e">
        <f>I178+I180+I182</f>
        <v>#REF!</v>
      </c>
      <c r="J177" s="60">
        <f>J178+J180+J182</f>
        <v>0</v>
      </c>
      <c r="K177" s="58">
        <f>K178+K180+K182</f>
        <v>2087.1</v>
      </c>
      <c r="L177" s="58">
        <f>L178+L180+L182</f>
        <v>2263.6</v>
      </c>
      <c r="M177" s="159">
        <f>M178+M180+M182</f>
        <v>0</v>
      </c>
    </row>
    <row r="178" spans="1:13" ht="23.25" customHeight="1">
      <c r="A178" s="100" t="s">
        <v>465</v>
      </c>
      <c r="B178" s="21" t="s">
        <v>615</v>
      </c>
      <c r="C178" s="468" t="s">
        <v>355</v>
      </c>
      <c r="D178" s="364" t="s">
        <v>424</v>
      </c>
      <c r="E178" s="11" t="s">
        <v>306</v>
      </c>
      <c r="F178" s="11" t="s">
        <v>356</v>
      </c>
      <c r="G178" s="365"/>
      <c r="H178" s="211"/>
      <c r="I178" s="178" t="e">
        <f>I179</f>
        <v>#REF!</v>
      </c>
      <c r="J178" s="166">
        <f>J179</f>
        <v>0</v>
      </c>
      <c r="K178" s="93">
        <f>K179</f>
        <v>1087.1</v>
      </c>
      <c r="L178" s="93">
        <f>L179</f>
        <v>1666</v>
      </c>
      <c r="M178" s="190">
        <f>M179</f>
        <v>0</v>
      </c>
    </row>
    <row r="179" spans="1:13" ht="12.75">
      <c r="A179" s="45" t="s">
        <v>466</v>
      </c>
      <c r="B179" s="3" t="s">
        <v>616</v>
      </c>
      <c r="C179" s="407" t="s">
        <v>653</v>
      </c>
      <c r="D179" s="366" t="s">
        <v>424</v>
      </c>
      <c r="E179" s="89" t="s">
        <v>306</v>
      </c>
      <c r="F179" s="89" t="s">
        <v>356</v>
      </c>
      <c r="G179" s="367" t="s">
        <v>334</v>
      </c>
      <c r="H179" s="212"/>
      <c r="I179" s="177" t="e">
        <f>#REF!</f>
        <v>#REF!</v>
      </c>
      <c r="J179" s="167">
        <v>0</v>
      </c>
      <c r="K179" s="96">
        <v>1087.1</v>
      </c>
      <c r="L179" s="96">
        <v>1666</v>
      </c>
      <c r="M179" s="191">
        <v>0</v>
      </c>
    </row>
    <row r="180" spans="1:13" ht="22.5">
      <c r="A180" s="100" t="s">
        <v>468</v>
      </c>
      <c r="B180" s="21" t="s">
        <v>617</v>
      </c>
      <c r="C180" s="485" t="s">
        <v>357</v>
      </c>
      <c r="D180" s="364" t="s">
        <v>424</v>
      </c>
      <c r="E180" s="11" t="s">
        <v>306</v>
      </c>
      <c r="F180" s="11" t="s">
        <v>301</v>
      </c>
      <c r="G180" s="365"/>
      <c r="H180" s="211"/>
      <c r="I180" s="178" t="e">
        <f>I181</f>
        <v>#REF!</v>
      </c>
      <c r="J180" s="166">
        <f>J181</f>
        <v>0</v>
      </c>
      <c r="K180" s="93">
        <f>K181</f>
        <v>500</v>
      </c>
      <c r="L180" s="93">
        <f>L181</f>
        <v>300</v>
      </c>
      <c r="M180" s="190">
        <f>M181</f>
        <v>0</v>
      </c>
    </row>
    <row r="181" spans="1:13" ht="12.75">
      <c r="A181" s="45" t="s">
        <v>469</v>
      </c>
      <c r="B181" s="3" t="s">
        <v>618</v>
      </c>
      <c r="C181" s="407" t="s">
        <v>653</v>
      </c>
      <c r="D181" s="366" t="s">
        <v>424</v>
      </c>
      <c r="E181" s="89" t="s">
        <v>306</v>
      </c>
      <c r="F181" s="89" t="s">
        <v>301</v>
      </c>
      <c r="G181" s="367" t="s">
        <v>334</v>
      </c>
      <c r="H181" s="212"/>
      <c r="I181" s="177" t="e">
        <f>#REF!</f>
        <v>#REF!</v>
      </c>
      <c r="J181" s="167">
        <v>0</v>
      </c>
      <c r="K181" s="96">
        <v>500</v>
      </c>
      <c r="L181" s="96">
        <v>300</v>
      </c>
      <c r="M181" s="191">
        <v>0</v>
      </c>
    </row>
    <row r="182" spans="1:13" ht="22.5">
      <c r="A182" s="150"/>
      <c r="B182" s="206" t="s">
        <v>619</v>
      </c>
      <c r="C182" s="485" t="s">
        <v>300</v>
      </c>
      <c r="D182" s="364" t="s">
        <v>424</v>
      </c>
      <c r="E182" s="11" t="s">
        <v>306</v>
      </c>
      <c r="F182" s="11" t="s">
        <v>687</v>
      </c>
      <c r="G182" s="365"/>
      <c r="H182" s="216"/>
      <c r="I182" s="178" t="e">
        <f>I183</f>
        <v>#REF!</v>
      </c>
      <c r="J182" s="166">
        <f>J183</f>
        <v>0</v>
      </c>
      <c r="K182" s="93">
        <f>K183</f>
        <v>500</v>
      </c>
      <c r="L182" s="93">
        <f>L183</f>
        <v>297.6</v>
      </c>
      <c r="M182" s="190">
        <f>M183</f>
        <v>0</v>
      </c>
    </row>
    <row r="183" spans="1:13" ht="13.5" customHeight="1">
      <c r="A183" s="150"/>
      <c r="B183" s="51" t="s">
        <v>620</v>
      </c>
      <c r="C183" s="407" t="s">
        <v>653</v>
      </c>
      <c r="D183" s="366" t="s">
        <v>424</v>
      </c>
      <c r="E183" s="89" t="s">
        <v>306</v>
      </c>
      <c r="F183" s="89" t="s">
        <v>687</v>
      </c>
      <c r="G183" s="367" t="s">
        <v>334</v>
      </c>
      <c r="H183" s="23"/>
      <c r="I183" s="177" t="e">
        <f>#REF!</f>
        <v>#REF!</v>
      </c>
      <c r="J183" s="167">
        <v>0</v>
      </c>
      <c r="K183" s="96">
        <v>500</v>
      </c>
      <c r="L183" s="96">
        <v>297.6</v>
      </c>
      <c r="M183" s="191">
        <v>0</v>
      </c>
    </row>
    <row r="184" spans="1:13" ht="15" customHeight="1">
      <c r="A184" s="150"/>
      <c r="B184" s="20" t="s">
        <v>621</v>
      </c>
      <c r="C184" s="486" t="s">
        <v>471</v>
      </c>
      <c r="D184" s="389" t="s">
        <v>424</v>
      </c>
      <c r="E184" s="154" t="s">
        <v>306</v>
      </c>
      <c r="F184" s="154" t="s">
        <v>472</v>
      </c>
      <c r="G184" s="391"/>
      <c r="H184" s="435"/>
      <c r="I184" s="161" t="e">
        <f>I185+I188+I192+I190</f>
        <v>#REF!</v>
      </c>
      <c r="J184" s="60">
        <f>J185+J188</f>
        <v>0</v>
      </c>
      <c r="K184" s="58">
        <f>K185+K188</f>
        <v>4320.8</v>
      </c>
      <c r="L184" s="58">
        <f>L185+L188</f>
        <v>8025.1</v>
      </c>
      <c r="M184" s="159">
        <f>M185+M188</f>
        <v>0</v>
      </c>
    </row>
    <row r="185" spans="1:13" ht="24" customHeight="1">
      <c r="A185" s="150"/>
      <c r="B185" s="206" t="s">
        <v>622</v>
      </c>
      <c r="C185" s="233" t="s">
        <v>688</v>
      </c>
      <c r="D185" s="376" t="s">
        <v>424</v>
      </c>
      <c r="E185" s="91" t="s">
        <v>306</v>
      </c>
      <c r="F185" s="91" t="s">
        <v>470</v>
      </c>
      <c r="G185" s="375"/>
      <c r="H185" s="213"/>
      <c r="I185" s="359" t="e">
        <f>SUM(I186:I187)</f>
        <v>#REF!</v>
      </c>
      <c r="J185" s="166">
        <f>SUM(J186:J187)</f>
        <v>0</v>
      </c>
      <c r="K185" s="93">
        <f>SUM(K186:K187)</f>
        <v>3963.7</v>
      </c>
      <c r="L185" s="93">
        <f>SUM(L186:L187)</f>
        <v>7464.6</v>
      </c>
      <c r="M185" s="190">
        <f>SUM(M186:M187)</f>
        <v>0</v>
      </c>
    </row>
    <row r="186" spans="1:13" ht="13.5" customHeight="1" thickBot="1">
      <c r="A186" s="150"/>
      <c r="B186" s="51" t="s">
        <v>623</v>
      </c>
      <c r="C186" s="407" t="s">
        <v>653</v>
      </c>
      <c r="D186" s="366" t="s">
        <v>424</v>
      </c>
      <c r="E186" s="89" t="s">
        <v>306</v>
      </c>
      <c r="F186" s="89" t="s">
        <v>470</v>
      </c>
      <c r="G186" s="367" t="s">
        <v>334</v>
      </c>
      <c r="H186" s="23"/>
      <c r="I186" s="177" t="e">
        <f>#REF!</f>
        <v>#REF!</v>
      </c>
      <c r="J186" s="167">
        <v>0</v>
      </c>
      <c r="K186" s="96">
        <v>2852.2</v>
      </c>
      <c r="L186" s="96">
        <v>4871.1</v>
      </c>
      <c r="M186" s="191">
        <v>0</v>
      </c>
    </row>
    <row r="187" spans="1:13" ht="36" customHeight="1" hidden="1" thickBot="1">
      <c r="A187" s="150"/>
      <c r="B187" s="51" t="s">
        <v>54</v>
      </c>
      <c r="C187" s="469" t="s">
        <v>513</v>
      </c>
      <c r="D187" s="366" t="s">
        <v>424</v>
      </c>
      <c r="E187" s="89" t="s">
        <v>306</v>
      </c>
      <c r="F187" s="89" t="s">
        <v>470</v>
      </c>
      <c r="G187" s="367" t="s">
        <v>354</v>
      </c>
      <c r="H187" s="23"/>
      <c r="I187" s="177" t="e">
        <f>#REF!</f>
        <v>#REF!</v>
      </c>
      <c r="J187" s="167">
        <v>0</v>
      </c>
      <c r="K187" s="96">
        <v>1111.5</v>
      </c>
      <c r="L187" s="96">
        <v>2593.5</v>
      </c>
      <c r="M187" s="191">
        <v>0</v>
      </c>
    </row>
    <row r="188" spans="1:13" ht="16.5" customHeight="1">
      <c r="A188" s="118" t="s">
        <v>436</v>
      </c>
      <c r="B188" s="21" t="s">
        <v>624</v>
      </c>
      <c r="C188" s="233" t="s">
        <v>689</v>
      </c>
      <c r="D188" s="376" t="s">
        <v>424</v>
      </c>
      <c r="E188" s="91" t="s">
        <v>306</v>
      </c>
      <c r="F188" s="91" t="s">
        <v>473</v>
      </c>
      <c r="G188" s="375"/>
      <c r="H188" s="214"/>
      <c r="I188" s="359" t="e">
        <f>I189</f>
        <v>#REF!</v>
      </c>
      <c r="J188" s="166">
        <f>J189</f>
        <v>0</v>
      </c>
      <c r="K188" s="93">
        <f>K189</f>
        <v>357.1</v>
      </c>
      <c r="L188" s="93">
        <f>L189</f>
        <v>560.5</v>
      </c>
      <c r="M188" s="190">
        <f>M189</f>
        <v>0</v>
      </c>
    </row>
    <row r="189" spans="1:13" ht="12.75">
      <c r="A189" s="45" t="s">
        <v>437</v>
      </c>
      <c r="B189" s="3" t="s">
        <v>625</v>
      </c>
      <c r="C189" s="407" t="s">
        <v>653</v>
      </c>
      <c r="D189" s="366" t="s">
        <v>424</v>
      </c>
      <c r="E189" s="89" t="s">
        <v>306</v>
      </c>
      <c r="F189" s="89" t="s">
        <v>473</v>
      </c>
      <c r="G189" s="367" t="s">
        <v>334</v>
      </c>
      <c r="H189" s="212"/>
      <c r="I189" s="177" t="e">
        <f>#REF!</f>
        <v>#REF!</v>
      </c>
      <c r="J189" s="167">
        <v>0</v>
      </c>
      <c r="K189" s="96">
        <v>357.1</v>
      </c>
      <c r="L189" s="96">
        <v>560.5</v>
      </c>
      <c r="M189" s="191">
        <v>0</v>
      </c>
    </row>
    <row r="190" spans="1:13" ht="36" customHeight="1">
      <c r="A190" s="710"/>
      <c r="B190" s="207" t="s">
        <v>626</v>
      </c>
      <c r="C190" s="233" t="s">
        <v>708</v>
      </c>
      <c r="D190" s="388">
        <v>968</v>
      </c>
      <c r="E190" s="230">
        <v>503</v>
      </c>
      <c r="F190" s="708" t="str">
        <f>F191</f>
        <v>600 03 04</v>
      </c>
      <c r="G190" s="711"/>
      <c r="H190" s="417"/>
      <c r="I190" s="177" t="e">
        <f>I191</f>
        <v>#REF!</v>
      </c>
      <c r="J190" s="167"/>
      <c r="K190" s="96"/>
      <c r="L190" s="96"/>
      <c r="M190" s="191"/>
    </row>
    <row r="191" spans="1:13" ht="12.75">
      <c r="A191" s="710"/>
      <c r="B191" s="3" t="s">
        <v>627</v>
      </c>
      <c r="C191" s="407" t="s">
        <v>653</v>
      </c>
      <c r="D191" s="366" t="s">
        <v>424</v>
      </c>
      <c r="E191" s="89" t="s">
        <v>306</v>
      </c>
      <c r="F191" s="89" t="s">
        <v>707</v>
      </c>
      <c r="G191" s="367" t="s">
        <v>334</v>
      </c>
      <c r="H191" s="430"/>
      <c r="I191" s="177" t="e">
        <f>#REF!</f>
        <v>#REF!</v>
      </c>
      <c r="J191" s="167"/>
      <c r="K191" s="96"/>
      <c r="L191" s="96"/>
      <c r="M191" s="191"/>
    </row>
    <row r="192" spans="1:13" ht="22.5">
      <c r="A192" s="119"/>
      <c r="B192" s="206" t="s">
        <v>709</v>
      </c>
      <c r="C192" s="233" t="s">
        <v>691</v>
      </c>
      <c r="D192" s="230">
        <v>968</v>
      </c>
      <c r="E192" s="230">
        <v>503</v>
      </c>
      <c r="F192" s="230" t="str">
        <f>F193</f>
        <v>600 03 05</v>
      </c>
      <c r="G192" s="230"/>
      <c r="H192" s="436"/>
      <c r="I192" s="410" t="e">
        <f>I193</f>
        <v>#REF!</v>
      </c>
      <c r="J192" s="168"/>
      <c r="K192" s="139"/>
      <c r="L192" s="139"/>
      <c r="M192" s="158"/>
    </row>
    <row r="193" spans="1:13" ht="12.75">
      <c r="A193" s="119"/>
      <c r="B193" s="3" t="s">
        <v>710</v>
      </c>
      <c r="C193" s="407" t="s">
        <v>653</v>
      </c>
      <c r="D193" s="405">
        <v>968</v>
      </c>
      <c r="E193" s="405">
        <v>503</v>
      </c>
      <c r="F193" s="405" t="s">
        <v>690</v>
      </c>
      <c r="G193" s="405">
        <v>240</v>
      </c>
      <c r="H193" s="463"/>
      <c r="I193" s="406" t="e">
        <f>#REF!</f>
        <v>#REF!</v>
      </c>
      <c r="J193" s="168"/>
      <c r="K193" s="139"/>
      <c r="L193" s="139"/>
      <c r="M193" s="158"/>
    </row>
    <row r="194" spans="1:13" ht="12" customHeight="1">
      <c r="A194" s="119"/>
      <c r="B194" s="20" t="s">
        <v>628</v>
      </c>
      <c r="C194" s="583" t="s">
        <v>692</v>
      </c>
      <c r="D194" s="389" t="s">
        <v>424</v>
      </c>
      <c r="E194" s="154" t="s">
        <v>306</v>
      </c>
      <c r="F194" s="154" t="s">
        <v>474</v>
      </c>
      <c r="G194" s="393"/>
      <c r="H194" s="437"/>
      <c r="I194" s="161" t="e">
        <f>I199+I197+I195</f>
        <v>#REF!</v>
      </c>
      <c r="J194" s="60">
        <f>J199+J201</f>
        <v>0</v>
      </c>
      <c r="K194" s="58">
        <f>K199+K201</f>
        <v>0</v>
      </c>
      <c r="L194" s="58">
        <f>L199+L201</f>
        <v>0</v>
      </c>
      <c r="M194" s="159">
        <f>M199+M201</f>
        <v>500</v>
      </c>
    </row>
    <row r="195" spans="1:13" ht="21.75" customHeight="1">
      <c r="A195" s="119"/>
      <c r="B195" s="207" t="s">
        <v>629</v>
      </c>
      <c r="C195" s="233" t="s">
        <v>693</v>
      </c>
      <c r="D195" s="364" t="s">
        <v>424</v>
      </c>
      <c r="E195" s="11" t="s">
        <v>306</v>
      </c>
      <c r="F195" s="11" t="s">
        <v>475</v>
      </c>
      <c r="G195" s="394"/>
      <c r="H195" s="434"/>
      <c r="I195" s="178" t="e">
        <f>I196</f>
        <v>#REF!</v>
      </c>
      <c r="J195" s="166">
        <f>J196</f>
        <v>0</v>
      </c>
      <c r="K195" s="93">
        <f>K196</f>
        <v>0</v>
      </c>
      <c r="L195" s="93">
        <f>L196</f>
        <v>0</v>
      </c>
      <c r="M195" s="190">
        <f>M196</f>
        <v>0</v>
      </c>
    </row>
    <row r="196" spans="1:13" ht="13.5" customHeight="1">
      <c r="A196" s="119"/>
      <c r="B196" s="3" t="s">
        <v>630</v>
      </c>
      <c r="C196" s="407" t="s">
        <v>653</v>
      </c>
      <c r="D196" s="366" t="s">
        <v>424</v>
      </c>
      <c r="E196" s="89" t="s">
        <v>306</v>
      </c>
      <c r="F196" s="89" t="s">
        <v>475</v>
      </c>
      <c r="G196" s="367" t="s">
        <v>334</v>
      </c>
      <c r="H196" s="436"/>
      <c r="I196" s="177" t="e">
        <f>#REF!</f>
        <v>#REF!</v>
      </c>
      <c r="J196" s="167">
        <v>0</v>
      </c>
      <c r="K196" s="96">
        <v>0</v>
      </c>
      <c r="L196" s="96">
        <v>0</v>
      </c>
      <c r="M196" s="191">
        <v>0</v>
      </c>
    </row>
    <row r="197" spans="1:13" ht="21.75" customHeight="1">
      <c r="A197" s="119"/>
      <c r="B197" s="207" t="s">
        <v>631</v>
      </c>
      <c r="C197" s="709" t="s">
        <v>694</v>
      </c>
      <c r="D197" s="364" t="s">
        <v>424</v>
      </c>
      <c r="E197" s="11" t="s">
        <v>306</v>
      </c>
      <c r="F197" s="11" t="s">
        <v>489</v>
      </c>
      <c r="G197" s="394"/>
      <c r="H197" s="436"/>
      <c r="I197" s="404" t="e">
        <f>I198</f>
        <v>#REF!</v>
      </c>
      <c r="J197" s="167"/>
      <c r="K197" s="96"/>
      <c r="L197" s="96"/>
      <c r="M197" s="191"/>
    </row>
    <row r="198" spans="1:13" ht="13.5" customHeight="1">
      <c r="A198" s="119"/>
      <c r="B198" s="3" t="s">
        <v>632</v>
      </c>
      <c r="C198" s="407" t="s">
        <v>653</v>
      </c>
      <c r="D198" s="366" t="s">
        <v>424</v>
      </c>
      <c r="E198" s="89" t="s">
        <v>306</v>
      </c>
      <c r="F198" s="89" t="s">
        <v>489</v>
      </c>
      <c r="G198" s="367" t="s">
        <v>334</v>
      </c>
      <c r="H198" s="436"/>
      <c r="I198" s="177" t="e">
        <f>#REF!</f>
        <v>#REF!</v>
      </c>
      <c r="J198" s="167"/>
      <c r="K198" s="96"/>
      <c r="L198" s="96"/>
      <c r="M198" s="191"/>
    </row>
    <row r="199" spans="1:13" ht="33" customHeight="1">
      <c r="A199" s="119"/>
      <c r="B199" s="207" t="s">
        <v>701</v>
      </c>
      <c r="C199" s="485" t="s">
        <v>112</v>
      </c>
      <c r="D199" s="364" t="s">
        <v>424</v>
      </c>
      <c r="E199" s="11" t="s">
        <v>306</v>
      </c>
      <c r="F199" s="11" t="s">
        <v>582</v>
      </c>
      <c r="G199" s="394"/>
      <c r="H199" s="434"/>
      <c r="I199" s="178" t="e">
        <f>I200</f>
        <v>#REF!</v>
      </c>
      <c r="J199" s="166">
        <f>J200</f>
        <v>0</v>
      </c>
      <c r="K199" s="93">
        <f>K200</f>
        <v>0</v>
      </c>
      <c r="L199" s="93">
        <f>L200</f>
        <v>0</v>
      </c>
      <c r="M199" s="190">
        <f>M200</f>
        <v>500</v>
      </c>
    </row>
    <row r="200" spans="1:13" ht="12" customHeight="1" thickBot="1">
      <c r="A200" s="119"/>
      <c r="B200" s="3" t="s">
        <v>702</v>
      </c>
      <c r="C200" s="407" t="s">
        <v>653</v>
      </c>
      <c r="D200" s="366" t="s">
        <v>424</v>
      </c>
      <c r="E200" s="89" t="s">
        <v>306</v>
      </c>
      <c r="F200" s="89" t="s">
        <v>582</v>
      </c>
      <c r="G200" s="367" t="s">
        <v>334</v>
      </c>
      <c r="H200" s="436"/>
      <c r="I200" s="177" t="e">
        <f>#REF!</f>
        <v>#REF!</v>
      </c>
      <c r="J200" s="167">
        <v>0</v>
      </c>
      <c r="K200" s="96">
        <v>0</v>
      </c>
      <c r="L200" s="96">
        <v>0</v>
      </c>
      <c r="M200" s="191">
        <v>500</v>
      </c>
    </row>
    <row r="201" spans="1:13" ht="22.5" hidden="1">
      <c r="A201" s="119"/>
      <c r="B201" s="3" t="s">
        <v>55</v>
      </c>
      <c r="C201" s="468" t="s">
        <v>490</v>
      </c>
      <c r="D201" s="364" t="s">
        <v>424</v>
      </c>
      <c r="E201" s="11" t="s">
        <v>306</v>
      </c>
      <c r="F201" s="11" t="s">
        <v>491</v>
      </c>
      <c r="G201" s="394"/>
      <c r="H201" s="434"/>
      <c r="I201" s="178" t="e">
        <f>I202</f>
        <v>#REF!</v>
      </c>
      <c r="J201" s="166">
        <f>J202</f>
        <v>0</v>
      </c>
      <c r="K201" s="93">
        <f>K202</f>
        <v>0</v>
      </c>
      <c r="L201" s="93">
        <f>L202</f>
        <v>0</v>
      </c>
      <c r="M201" s="190">
        <f>M202</f>
        <v>0</v>
      </c>
    </row>
    <row r="202" spans="1:13" ht="14.25" customHeight="1" hidden="1">
      <c r="A202" s="119"/>
      <c r="B202" s="549" t="s">
        <v>125</v>
      </c>
      <c r="C202" s="643" t="s">
        <v>322</v>
      </c>
      <c r="D202" s="402" t="s">
        <v>424</v>
      </c>
      <c r="E202" s="563" t="s">
        <v>306</v>
      </c>
      <c r="F202" s="563" t="s">
        <v>491</v>
      </c>
      <c r="G202" s="564" t="s">
        <v>532</v>
      </c>
      <c r="H202" s="650"/>
      <c r="I202" s="239" t="e">
        <f>#REF!</f>
        <v>#REF!</v>
      </c>
      <c r="J202" s="167">
        <v>0</v>
      </c>
      <c r="K202" s="96">
        <v>0</v>
      </c>
      <c r="L202" s="96">
        <v>0</v>
      </c>
      <c r="M202" s="191">
        <v>0</v>
      </c>
    </row>
    <row r="203" spans="1:13" ht="15.75" thickBot="1">
      <c r="A203" s="119"/>
      <c r="B203" s="632" t="s">
        <v>442</v>
      </c>
      <c r="C203" s="626" t="s">
        <v>492</v>
      </c>
      <c r="D203" s="627" t="s">
        <v>424</v>
      </c>
      <c r="E203" s="628" t="s">
        <v>493</v>
      </c>
      <c r="F203" s="653"/>
      <c r="G203" s="656"/>
      <c r="H203" s="649"/>
      <c r="I203" s="631" t="e">
        <f aca="true" t="shared" si="1" ref="I203:M205">I204</f>
        <v>#REF!</v>
      </c>
      <c r="J203" s="172">
        <f t="shared" si="1"/>
        <v>0</v>
      </c>
      <c r="K203" s="157">
        <f t="shared" si="1"/>
        <v>8</v>
      </c>
      <c r="L203" s="157">
        <f t="shared" si="1"/>
        <v>0</v>
      </c>
      <c r="M203" s="195">
        <f t="shared" si="1"/>
        <v>0</v>
      </c>
    </row>
    <row r="204" spans="1:13" ht="28.5" customHeight="1">
      <c r="A204" s="119"/>
      <c r="B204" s="644" t="s">
        <v>297</v>
      </c>
      <c r="C204" s="588" t="s">
        <v>495</v>
      </c>
      <c r="D204" s="593" t="s">
        <v>424</v>
      </c>
      <c r="E204" s="594" t="s">
        <v>494</v>
      </c>
      <c r="F204" s="602"/>
      <c r="G204" s="600"/>
      <c r="H204" s="647"/>
      <c r="I204" s="597" t="e">
        <f t="shared" si="1"/>
        <v>#REF!</v>
      </c>
      <c r="J204" s="165">
        <f t="shared" si="1"/>
        <v>0</v>
      </c>
      <c r="K204" s="59">
        <f t="shared" si="1"/>
        <v>8</v>
      </c>
      <c r="L204" s="59">
        <f t="shared" si="1"/>
        <v>0</v>
      </c>
      <c r="M204" s="189">
        <f t="shared" si="1"/>
        <v>0</v>
      </c>
    </row>
    <row r="205" spans="1:13" ht="22.5">
      <c r="A205" s="119"/>
      <c r="B205" s="207" t="s">
        <v>7</v>
      </c>
      <c r="C205" s="487" t="s">
        <v>496</v>
      </c>
      <c r="D205" s="364" t="s">
        <v>424</v>
      </c>
      <c r="E205" s="11" t="s">
        <v>494</v>
      </c>
      <c r="F205" s="11" t="s">
        <v>497</v>
      </c>
      <c r="G205" s="395"/>
      <c r="H205" s="434"/>
      <c r="I205" s="178" t="e">
        <f t="shared" si="1"/>
        <v>#REF!</v>
      </c>
      <c r="J205" s="166">
        <f t="shared" si="1"/>
        <v>0</v>
      </c>
      <c r="K205" s="93">
        <f t="shared" si="1"/>
        <v>8</v>
      </c>
      <c r="L205" s="93">
        <f t="shared" si="1"/>
        <v>0</v>
      </c>
      <c r="M205" s="190">
        <f t="shared" si="1"/>
        <v>0</v>
      </c>
    </row>
    <row r="206" spans="1:13" ht="13.5" thickBot="1">
      <c r="A206" s="119"/>
      <c r="B206" s="549" t="s">
        <v>8</v>
      </c>
      <c r="C206" s="407" t="s">
        <v>653</v>
      </c>
      <c r="D206" s="402" t="s">
        <v>424</v>
      </c>
      <c r="E206" s="563" t="s">
        <v>494</v>
      </c>
      <c r="F206" s="563" t="s">
        <v>497</v>
      </c>
      <c r="G206" s="564" t="s">
        <v>334</v>
      </c>
      <c r="H206" s="650"/>
      <c r="I206" s="239" t="e">
        <f>#REF!</f>
        <v>#REF!</v>
      </c>
      <c r="J206" s="167">
        <v>0</v>
      </c>
      <c r="K206" s="96">
        <v>8</v>
      </c>
      <c r="L206" s="96">
        <v>0</v>
      </c>
      <c r="M206" s="191">
        <v>0</v>
      </c>
    </row>
    <row r="207" spans="1:13" ht="15.75" thickBot="1">
      <c r="A207" s="119"/>
      <c r="B207" s="632" t="s">
        <v>443</v>
      </c>
      <c r="C207" s="626" t="s">
        <v>201</v>
      </c>
      <c r="D207" s="627" t="s">
        <v>424</v>
      </c>
      <c r="E207" s="628" t="s">
        <v>285</v>
      </c>
      <c r="F207" s="653"/>
      <c r="G207" s="654"/>
      <c r="H207" s="655"/>
      <c r="I207" s="631" t="e">
        <f>I214+I221</f>
        <v>#REF!</v>
      </c>
      <c r="J207" s="172">
        <f>J214</f>
        <v>585</v>
      </c>
      <c r="K207" s="157">
        <f>K214</f>
        <v>667</v>
      </c>
      <c r="L207" s="157">
        <f>L214</f>
        <v>485</v>
      </c>
      <c r="M207" s="195">
        <f>M214</f>
        <v>1170</v>
      </c>
    </row>
    <row r="208" spans="1:13" ht="60">
      <c r="A208" s="119"/>
      <c r="B208" s="566" t="s">
        <v>1</v>
      </c>
      <c r="C208" s="578" t="s">
        <v>714</v>
      </c>
      <c r="D208" s="553" t="s">
        <v>424</v>
      </c>
      <c r="E208" s="562" t="s">
        <v>715</v>
      </c>
      <c r="F208" s="559"/>
      <c r="G208" s="567"/>
      <c r="H208" s="568"/>
      <c r="I208" s="554" t="e">
        <f>I209</f>
        <v>#REF!</v>
      </c>
      <c r="J208" s="172"/>
      <c r="K208" s="157"/>
      <c r="L208" s="157"/>
      <c r="M208" s="195"/>
    </row>
    <row r="209" spans="1:13" ht="56.25">
      <c r="A209" s="119"/>
      <c r="B209" s="206" t="s">
        <v>2</v>
      </c>
      <c r="C209" s="574" t="s">
        <v>722</v>
      </c>
      <c r="D209" s="364" t="s">
        <v>424</v>
      </c>
      <c r="E209" s="11" t="s">
        <v>715</v>
      </c>
      <c r="F209" s="11" t="s">
        <v>721</v>
      </c>
      <c r="G209" s="365"/>
      <c r="H209" s="416"/>
      <c r="I209" s="178" t="e">
        <f>I210+I212</f>
        <v>#REF!</v>
      </c>
      <c r="J209" s="172"/>
      <c r="K209" s="157"/>
      <c r="L209" s="157"/>
      <c r="M209" s="195"/>
    </row>
    <row r="210" spans="1:13" ht="45">
      <c r="A210" s="119"/>
      <c r="B210" s="37" t="s">
        <v>3</v>
      </c>
      <c r="C210" s="574" t="s">
        <v>725</v>
      </c>
      <c r="D210" s="376" t="s">
        <v>424</v>
      </c>
      <c r="E210" s="91" t="s">
        <v>715</v>
      </c>
      <c r="F210" s="91" t="s">
        <v>723</v>
      </c>
      <c r="G210" s="375"/>
      <c r="H210" s="428"/>
      <c r="I210" s="359" t="e">
        <f>I211</f>
        <v>#REF!</v>
      </c>
      <c r="J210" s="172"/>
      <c r="K210" s="157"/>
      <c r="L210" s="157"/>
      <c r="M210" s="195"/>
    </row>
    <row r="211" spans="1:13" ht="15">
      <c r="A211" s="119"/>
      <c r="B211" s="3" t="s">
        <v>716</v>
      </c>
      <c r="C211" s="407" t="s">
        <v>653</v>
      </c>
      <c r="D211" s="366" t="s">
        <v>424</v>
      </c>
      <c r="E211" s="89" t="s">
        <v>286</v>
      </c>
      <c r="F211" s="89" t="s">
        <v>723</v>
      </c>
      <c r="G211" s="367" t="s">
        <v>730</v>
      </c>
      <c r="H211" s="417"/>
      <c r="I211" s="177" t="e">
        <f>#REF!</f>
        <v>#REF!</v>
      </c>
      <c r="J211" s="172"/>
      <c r="K211" s="157"/>
      <c r="L211" s="157"/>
      <c r="M211" s="195"/>
    </row>
    <row r="212" spans="1:13" ht="22.5">
      <c r="A212" s="119"/>
      <c r="B212" s="37" t="s">
        <v>728</v>
      </c>
      <c r="C212" s="233" t="s">
        <v>726</v>
      </c>
      <c r="D212" s="376" t="s">
        <v>424</v>
      </c>
      <c r="E212" s="91" t="s">
        <v>715</v>
      </c>
      <c r="F212" s="91" t="s">
        <v>727</v>
      </c>
      <c r="G212" s="375"/>
      <c r="H212" s="428"/>
      <c r="I212" s="359" t="e">
        <f>I213</f>
        <v>#REF!</v>
      </c>
      <c r="J212" s="172"/>
      <c r="K212" s="157"/>
      <c r="L212" s="157"/>
      <c r="M212" s="195"/>
    </row>
    <row r="213" spans="1:13" ht="15">
      <c r="A213" s="119"/>
      <c r="B213" s="3" t="s">
        <v>729</v>
      </c>
      <c r="C213" s="407" t="s">
        <v>653</v>
      </c>
      <c r="D213" s="366" t="s">
        <v>424</v>
      </c>
      <c r="E213" s="89" t="s">
        <v>286</v>
      </c>
      <c r="F213" s="89" t="s">
        <v>727</v>
      </c>
      <c r="G213" s="367" t="s">
        <v>730</v>
      </c>
      <c r="H213" s="417"/>
      <c r="I213" s="177" t="e">
        <f>#REF!</f>
        <v>#REF!</v>
      </c>
      <c r="J213" s="172"/>
      <c r="K213" s="157"/>
      <c r="L213" s="157"/>
      <c r="M213" s="195"/>
    </row>
    <row r="214" spans="1:13" ht="30">
      <c r="A214" s="119"/>
      <c r="B214" s="644" t="s">
        <v>73</v>
      </c>
      <c r="C214" s="588" t="s">
        <v>284</v>
      </c>
      <c r="D214" s="593" t="s">
        <v>424</v>
      </c>
      <c r="E214" s="594" t="s">
        <v>286</v>
      </c>
      <c r="F214" s="602"/>
      <c r="G214" s="651"/>
      <c r="H214" s="652"/>
      <c r="I214" s="597" t="e">
        <f>I215+I219</f>
        <v>#REF!</v>
      </c>
      <c r="J214" s="165">
        <f>J215+J219</f>
        <v>585</v>
      </c>
      <c r="K214" s="59">
        <f>K215+K219</f>
        <v>667</v>
      </c>
      <c r="L214" s="59">
        <f>L215+L219</f>
        <v>485</v>
      </c>
      <c r="M214" s="189">
        <f>M215+M219</f>
        <v>1170</v>
      </c>
    </row>
    <row r="215" spans="1:13" ht="35.25" customHeight="1">
      <c r="A215" s="120" t="s">
        <v>210</v>
      </c>
      <c r="B215" s="206" t="s">
        <v>74</v>
      </c>
      <c r="C215" s="468" t="s">
        <v>287</v>
      </c>
      <c r="D215" s="364" t="s">
        <v>424</v>
      </c>
      <c r="E215" s="11" t="s">
        <v>286</v>
      </c>
      <c r="F215" s="11" t="s">
        <v>187</v>
      </c>
      <c r="G215" s="365"/>
      <c r="H215" s="211"/>
      <c r="I215" s="178" t="e">
        <f>I216</f>
        <v>#REF!</v>
      </c>
      <c r="J215" s="166">
        <f>J216</f>
        <v>90</v>
      </c>
      <c r="K215" s="93">
        <f>K216</f>
        <v>479</v>
      </c>
      <c r="L215" s="93">
        <f>L216</f>
        <v>485</v>
      </c>
      <c r="M215" s="190">
        <f>M216</f>
        <v>310</v>
      </c>
    </row>
    <row r="216" spans="1:13" ht="12.75">
      <c r="A216" s="45" t="s">
        <v>153</v>
      </c>
      <c r="B216" s="3" t="s">
        <v>75</v>
      </c>
      <c r="C216" s="407" t="s">
        <v>653</v>
      </c>
      <c r="D216" s="366" t="s">
        <v>424</v>
      </c>
      <c r="E216" s="89" t="s">
        <v>286</v>
      </c>
      <c r="F216" s="89" t="s">
        <v>187</v>
      </c>
      <c r="G216" s="367" t="s">
        <v>334</v>
      </c>
      <c r="H216" s="212"/>
      <c r="I216" s="177" t="e">
        <f>#REF!</f>
        <v>#REF!</v>
      </c>
      <c r="J216" s="167">
        <v>90</v>
      </c>
      <c r="K216" s="96">
        <v>479</v>
      </c>
      <c r="L216" s="96">
        <v>485</v>
      </c>
      <c r="M216" s="191">
        <v>310</v>
      </c>
    </row>
    <row r="217" spans="1:13" ht="12.75" hidden="1">
      <c r="A217" s="117" t="s">
        <v>154</v>
      </c>
      <c r="B217" s="206"/>
      <c r="C217" s="468" t="s">
        <v>205</v>
      </c>
      <c r="D217" s="380"/>
      <c r="E217" s="28" t="s">
        <v>215</v>
      </c>
      <c r="F217" s="28" t="s">
        <v>152</v>
      </c>
      <c r="G217" s="368" t="s">
        <v>204</v>
      </c>
      <c r="H217" s="216" t="s">
        <v>206</v>
      </c>
      <c r="I217" s="149"/>
      <c r="J217" s="168"/>
      <c r="K217" s="139"/>
      <c r="L217" s="139"/>
      <c r="M217" s="158"/>
    </row>
    <row r="218" spans="1:13" ht="12.75" hidden="1">
      <c r="A218" s="121" t="s">
        <v>463</v>
      </c>
      <c r="B218" s="51"/>
      <c r="C218" s="488" t="s">
        <v>189</v>
      </c>
      <c r="D218" s="371"/>
      <c r="E218" s="4" t="s">
        <v>215</v>
      </c>
      <c r="F218" s="4" t="s">
        <v>152</v>
      </c>
      <c r="G218" s="396" t="s">
        <v>204</v>
      </c>
      <c r="H218" s="438" t="s">
        <v>229</v>
      </c>
      <c r="I218" s="149"/>
      <c r="J218" s="168"/>
      <c r="K218" s="139"/>
      <c r="L218" s="139"/>
      <c r="M218" s="158"/>
    </row>
    <row r="219" spans="1:13" ht="35.25" customHeight="1">
      <c r="A219" s="120" t="s">
        <v>198</v>
      </c>
      <c r="B219" s="206" t="s">
        <v>633</v>
      </c>
      <c r="C219" s="468" t="s">
        <v>288</v>
      </c>
      <c r="D219" s="364" t="s">
        <v>424</v>
      </c>
      <c r="E219" s="11" t="s">
        <v>286</v>
      </c>
      <c r="F219" s="11" t="s">
        <v>188</v>
      </c>
      <c r="G219" s="365"/>
      <c r="H219" s="211"/>
      <c r="I219" s="178" t="e">
        <f>I220</f>
        <v>#REF!</v>
      </c>
      <c r="J219" s="166">
        <f>J220</f>
        <v>495</v>
      </c>
      <c r="K219" s="93">
        <f>K220</f>
        <v>188</v>
      </c>
      <c r="L219" s="93">
        <f>L220</f>
        <v>0</v>
      </c>
      <c r="M219" s="190">
        <f>M220</f>
        <v>860</v>
      </c>
    </row>
    <row r="220" spans="1:13" ht="13.5" thickBot="1">
      <c r="A220" s="45" t="s">
        <v>487</v>
      </c>
      <c r="B220" s="3" t="s">
        <v>634</v>
      </c>
      <c r="C220" s="407" t="s">
        <v>653</v>
      </c>
      <c r="D220" s="366" t="s">
        <v>424</v>
      </c>
      <c r="E220" s="89" t="s">
        <v>286</v>
      </c>
      <c r="F220" s="89" t="s">
        <v>188</v>
      </c>
      <c r="G220" s="367" t="s">
        <v>334</v>
      </c>
      <c r="H220" s="212"/>
      <c r="I220" s="239" t="e">
        <f>#REF!</f>
        <v>#REF!</v>
      </c>
      <c r="J220" s="167">
        <v>495</v>
      </c>
      <c r="K220" s="96">
        <v>188</v>
      </c>
      <c r="L220" s="96">
        <v>0</v>
      </c>
      <c r="M220" s="191">
        <v>860</v>
      </c>
    </row>
    <row r="221" spans="1:13" ht="15">
      <c r="A221" s="117" t="s">
        <v>488</v>
      </c>
      <c r="B221" s="598" t="s">
        <v>1</v>
      </c>
      <c r="C221" s="603" t="s">
        <v>10</v>
      </c>
      <c r="D221" s="604">
        <v>968</v>
      </c>
      <c r="E221" s="604">
        <v>709</v>
      </c>
      <c r="F221" s="604"/>
      <c r="G221" s="604"/>
      <c r="H221" s="698" t="s">
        <v>206</v>
      </c>
      <c r="I221" s="700" t="e">
        <f>I222+I224</f>
        <v>#REF!</v>
      </c>
      <c r="J221" s="168"/>
      <c r="K221" s="139"/>
      <c r="L221" s="139"/>
      <c r="M221" s="158"/>
    </row>
    <row r="222" spans="1:13" ht="33.75">
      <c r="A222" s="121" t="s">
        <v>463</v>
      </c>
      <c r="B222" s="206" t="s">
        <v>2</v>
      </c>
      <c r="C222" s="577" t="s">
        <v>677</v>
      </c>
      <c r="D222" s="409">
        <v>968</v>
      </c>
      <c r="E222" s="409">
        <v>709</v>
      </c>
      <c r="F222" s="409" t="str">
        <f>F223</f>
        <v>795 01 00</v>
      </c>
      <c r="G222" s="409"/>
      <c r="H222" s="699" t="s">
        <v>229</v>
      </c>
      <c r="I222" s="404" t="e">
        <f>I223</f>
        <v>#REF!</v>
      </c>
      <c r="J222" s="168"/>
      <c r="K222" s="139"/>
      <c r="L222" s="139"/>
      <c r="M222" s="158"/>
    </row>
    <row r="223" spans="1:13" ht="12.75">
      <c r="A223" s="120" t="s">
        <v>444</v>
      </c>
      <c r="B223" s="549" t="s">
        <v>3</v>
      </c>
      <c r="C223" s="407" t="s">
        <v>653</v>
      </c>
      <c r="D223" s="518">
        <v>968</v>
      </c>
      <c r="E223" s="518">
        <v>709</v>
      </c>
      <c r="F223" s="518" t="s">
        <v>316</v>
      </c>
      <c r="G223" s="518">
        <v>240</v>
      </c>
      <c r="H223" s="565"/>
      <c r="I223" s="406" t="e">
        <f>#REF!</f>
        <v>#REF!</v>
      </c>
      <c r="J223" s="168"/>
      <c r="K223" s="139"/>
      <c r="L223" s="139"/>
      <c r="M223" s="158"/>
    </row>
    <row r="224" spans="1:13" ht="27.75" customHeight="1">
      <c r="A224" s="695"/>
      <c r="B224" s="206" t="s">
        <v>643</v>
      </c>
      <c r="C224" s="233" t="s">
        <v>679</v>
      </c>
      <c r="D224" s="364" t="s">
        <v>424</v>
      </c>
      <c r="E224" s="11" t="s">
        <v>14</v>
      </c>
      <c r="F224" s="11" t="s">
        <v>121</v>
      </c>
      <c r="G224" s="365"/>
      <c r="H224" s="696"/>
      <c r="I224" s="404" t="e">
        <f>I225</f>
        <v>#REF!</v>
      </c>
      <c r="J224" s="168"/>
      <c r="K224" s="139"/>
      <c r="L224" s="139"/>
      <c r="M224" s="158"/>
    </row>
    <row r="225" spans="1:13" ht="13.5" thickBot="1">
      <c r="A225" s="695"/>
      <c r="B225" s="549" t="s">
        <v>644</v>
      </c>
      <c r="C225" s="407" t="s">
        <v>653</v>
      </c>
      <c r="D225" s="402" t="s">
        <v>424</v>
      </c>
      <c r="E225" s="563" t="s">
        <v>14</v>
      </c>
      <c r="F225" s="563" t="s">
        <v>121</v>
      </c>
      <c r="G225" s="564" t="s">
        <v>334</v>
      </c>
      <c r="H225" s="696"/>
      <c r="I225" s="672" t="e">
        <f>#REF!</f>
        <v>#REF!</v>
      </c>
      <c r="J225" s="168"/>
      <c r="K225" s="139"/>
      <c r="L225" s="139"/>
      <c r="M225" s="158"/>
    </row>
    <row r="226" spans="1:13" ht="20.25" customHeight="1" thickBot="1">
      <c r="A226" s="122"/>
      <c r="B226" s="632" t="s">
        <v>358</v>
      </c>
      <c r="C226" s="626" t="s">
        <v>596</v>
      </c>
      <c r="D226" s="627" t="s">
        <v>424</v>
      </c>
      <c r="E226" s="628" t="s">
        <v>289</v>
      </c>
      <c r="F226" s="634"/>
      <c r="G226" s="648"/>
      <c r="H226" s="649"/>
      <c r="I226" s="697" t="e">
        <f>I227</f>
        <v>#REF!</v>
      </c>
      <c r="J226" s="172" t="e">
        <f>J227+#REF!</f>
        <v>#REF!</v>
      </c>
      <c r="K226" s="157" t="e">
        <f>K227+#REF!</f>
        <v>#REF!</v>
      </c>
      <c r="L226" s="157" t="e">
        <f>L227+#REF!</f>
        <v>#REF!</v>
      </c>
      <c r="M226" s="195" t="e">
        <f>M227+#REF!</f>
        <v>#REF!</v>
      </c>
    </row>
    <row r="227" spans="1:13" ht="15">
      <c r="A227" s="122"/>
      <c r="B227" s="644" t="s">
        <v>382</v>
      </c>
      <c r="C227" s="588" t="s">
        <v>453</v>
      </c>
      <c r="D227" s="593" t="s">
        <v>424</v>
      </c>
      <c r="E227" s="594" t="s">
        <v>290</v>
      </c>
      <c r="F227" s="645"/>
      <c r="G227" s="646"/>
      <c r="H227" s="647"/>
      <c r="I227" s="597" t="e">
        <f>I228+I230</f>
        <v>#REF!</v>
      </c>
      <c r="J227" s="165">
        <f aca="true" t="shared" si="2" ref="I227:M228">J228</f>
        <v>849</v>
      </c>
      <c r="K227" s="59">
        <f t="shared" si="2"/>
        <v>707</v>
      </c>
      <c r="L227" s="59">
        <f t="shared" si="2"/>
        <v>197</v>
      </c>
      <c r="M227" s="189">
        <f t="shared" si="2"/>
        <v>253</v>
      </c>
    </row>
    <row r="228" spans="1:13" ht="34.5" customHeight="1">
      <c r="A228" s="122"/>
      <c r="B228" s="206" t="s">
        <v>385</v>
      </c>
      <c r="C228" s="581" t="s">
        <v>706</v>
      </c>
      <c r="D228" s="364" t="s">
        <v>424</v>
      </c>
      <c r="E228" s="48" t="s">
        <v>290</v>
      </c>
      <c r="F228" s="48" t="s">
        <v>703</v>
      </c>
      <c r="G228" s="392"/>
      <c r="H228" s="436"/>
      <c r="I228" s="178" t="e">
        <f t="shared" si="2"/>
        <v>#REF!</v>
      </c>
      <c r="J228" s="166">
        <f t="shared" si="2"/>
        <v>849</v>
      </c>
      <c r="K228" s="93">
        <f t="shared" si="2"/>
        <v>707</v>
      </c>
      <c r="L228" s="93">
        <f t="shared" si="2"/>
        <v>197</v>
      </c>
      <c r="M228" s="190">
        <f t="shared" si="2"/>
        <v>253</v>
      </c>
    </row>
    <row r="229" spans="1:13" ht="13.5" customHeight="1">
      <c r="A229" s="122"/>
      <c r="B229" s="3" t="s">
        <v>386</v>
      </c>
      <c r="C229" s="407" t="s">
        <v>653</v>
      </c>
      <c r="D229" s="366" t="s">
        <v>424</v>
      </c>
      <c r="E229" s="89" t="s">
        <v>290</v>
      </c>
      <c r="F229" s="89" t="s">
        <v>703</v>
      </c>
      <c r="G229" s="367" t="s">
        <v>334</v>
      </c>
      <c r="H229" s="436"/>
      <c r="I229" s="177" t="e">
        <f>#REF!</f>
        <v>#REF!</v>
      </c>
      <c r="J229" s="167">
        <v>849</v>
      </c>
      <c r="K229" s="96">
        <v>707</v>
      </c>
      <c r="L229" s="96">
        <v>197</v>
      </c>
      <c r="M229" s="191">
        <v>253</v>
      </c>
    </row>
    <row r="230" spans="1:13" ht="24" customHeight="1">
      <c r="A230" s="122"/>
      <c r="B230" s="206" t="s">
        <v>593</v>
      </c>
      <c r="C230" s="483" t="s">
        <v>586</v>
      </c>
      <c r="D230" s="66">
        <v>968</v>
      </c>
      <c r="E230" s="66">
        <v>801</v>
      </c>
      <c r="F230" s="66" t="str">
        <f>F231</f>
        <v>440 01 02</v>
      </c>
      <c r="G230" s="66"/>
      <c r="H230" s="427"/>
      <c r="I230" s="404" t="e">
        <f>I231</f>
        <v>#REF!</v>
      </c>
      <c r="J230" s="167"/>
      <c r="K230" s="96"/>
      <c r="L230" s="96"/>
      <c r="M230" s="191"/>
    </row>
    <row r="231" spans="1:13" ht="13.5" customHeight="1" thickBot="1">
      <c r="A231" s="122"/>
      <c r="B231" s="549" t="s">
        <v>594</v>
      </c>
      <c r="C231" s="407" t="s">
        <v>653</v>
      </c>
      <c r="D231" s="518">
        <v>968</v>
      </c>
      <c r="E231" s="518">
        <v>801</v>
      </c>
      <c r="F231" s="518" t="s">
        <v>705</v>
      </c>
      <c r="G231" s="518">
        <v>240</v>
      </c>
      <c r="H231" s="569"/>
      <c r="I231" s="490" t="e">
        <f>#REF!</f>
        <v>#REF!</v>
      </c>
      <c r="J231" s="167"/>
      <c r="K231" s="96"/>
      <c r="L231" s="96"/>
      <c r="M231" s="191"/>
    </row>
    <row r="232" spans="1:13" ht="12.75" hidden="1">
      <c r="A232" s="43" t="s">
        <v>519</v>
      </c>
      <c r="B232" s="37"/>
      <c r="C232" s="485" t="s">
        <v>205</v>
      </c>
      <c r="D232" s="380"/>
      <c r="E232" s="32" t="s">
        <v>359</v>
      </c>
      <c r="F232" s="29" t="s">
        <v>360</v>
      </c>
      <c r="G232" s="399">
        <v>455</v>
      </c>
      <c r="H232" s="439" t="s">
        <v>206</v>
      </c>
      <c r="I232" s="149"/>
      <c r="J232" s="168"/>
      <c r="K232" s="139"/>
      <c r="L232" s="139"/>
      <c r="M232" s="158"/>
    </row>
    <row r="233" spans="1:13" ht="12.75" hidden="1">
      <c r="A233" s="44" t="s">
        <v>463</v>
      </c>
      <c r="B233" s="51"/>
      <c r="C233" s="488" t="s">
        <v>189</v>
      </c>
      <c r="D233" s="371"/>
      <c r="E233" s="4" t="s">
        <v>359</v>
      </c>
      <c r="F233" s="30" t="s">
        <v>360</v>
      </c>
      <c r="G233" s="400">
        <v>455</v>
      </c>
      <c r="H233" s="438" t="s">
        <v>229</v>
      </c>
      <c r="I233" s="149"/>
      <c r="J233" s="168"/>
      <c r="K233" s="139"/>
      <c r="L233" s="139"/>
      <c r="M233" s="158"/>
    </row>
    <row r="234" spans="1:13" ht="17.25" customHeight="1" hidden="1" thickBot="1">
      <c r="A234" s="40" t="s">
        <v>358</v>
      </c>
      <c r="B234" s="208"/>
      <c r="C234" s="489" t="s">
        <v>202</v>
      </c>
      <c r="D234" s="385"/>
      <c r="E234" s="129" t="s">
        <v>251</v>
      </c>
      <c r="F234" s="130"/>
      <c r="G234" s="397"/>
      <c r="H234" s="440"/>
      <c r="I234" s="149"/>
      <c r="J234" s="168"/>
      <c r="K234" s="139"/>
      <c r="L234" s="139"/>
      <c r="M234" s="158"/>
    </row>
    <row r="235" spans="1:13" ht="27" customHeight="1" hidden="1" thickBot="1">
      <c r="A235" s="41" t="s">
        <v>486</v>
      </c>
      <c r="B235" s="208"/>
      <c r="C235" s="472" t="s">
        <v>252</v>
      </c>
      <c r="D235" s="373"/>
      <c r="E235" s="50" t="s">
        <v>534</v>
      </c>
      <c r="F235" s="95"/>
      <c r="G235" s="401"/>
      <c r="H235" s="436"/>
      <c r="I235" s="149"/>
      <c r="J235" s="168"/>
      <c r="K235" s="139"/>
      <c r="L235" s="139"/>
      <c r="M235" s="158"/>
    </row>
    <row r="236" spans="1:13" ht="63" customHeight="1" hidden="1" thickBot="1">
      <c r="A236" s="42" t="s">
        <v>210</v>
      </c>
      <c r="B236" s="207"/>
      <c r="C236" s="475" t="s">
        <v>0</v>
      </c>
      <c r="D236" s="364"/>
      <c r="E236" s="48" t="s">
        <v>534</v>
      </c>
      <c r="F236" s="49" t="s">
        <v>324</v>
      </c>
      <c r="G236" s="398"/>
      <c r="H236" s="434"/>
      <c r="I236" s="149"/>
      <c r="J236" s="168"/>
      <c r="K236" s="139"/>
      <c r="L236" s="139"/>
      <c r="M236" s="158"/>
    </row>
    <row r="237" spans="1:13" ht="18.75" customHeight="1" thickBot="1">
      <c r="A237" s="123"/>
      <c r="B237" s="632" t="s">
        <v>113</v>
      </c>
      <c r="C237" s="633" t="s">
        <v>202</v>
      </c>
      <c r="D237" s="627" t="s">
        <v>424</v>
      </c>
      <c r="E237" s="634" t="s">
        <v>251</v>
      </c>
      <c r="F237" s="635"/>
      <c r="G237" s="636"/>
      <c r="H237" s="637"/>
      <c r="I237" s="631" t="e">
        <f>I241+I244</f>
        <v>#REF!</v>
      </c>
      <c r="J237" s="172" t="e">
        <f>J244</f>
        <v>#REF!</v>
      </c>
      <c r="K237" s="157" t="e">
        <f>K244</f>
        <v>#REF!</v>
      </c>
      <c r="L237" s="157" t="e">
        <f>L244</f>
        <v>#REF!</v>
      </c>
      <c r="M237" s="195" t="e">
        <f>M244</f>
        <v>#REF!</v>
      </c>
    </row>
    <row r="238" spans="1:13" ht="15" customHeight="1" hidden="1">
      <c r="A238" s="123"/>
      <c r="B238" s="566" t="s">
        <v>382</v>
      </c>
      <c r="C238" s="584" t="s">
        <v>455</v>
      </c>
      <c r="D238" s="412">
        <v>968</v>
      </c>
      <c r="E238" s="413">
        <v>1001</v>
      </c>
      <c r="F238" s="413"/>
      <c r="G238" s="570"/>
      <c r="H238" s="571"/>
      <c r="I238" s="519" t="e">
        <f>I239</f>
        <v>#REF!</v>
      </c>
      <c r="J238" s="172"/>
      <c r="K238" s="157"/>
      <c r="L238" s="157"/>
      <c r="M238" s="195"/>
    </row>
    <row r="239" spans="1:13" ht="15" customHeight="1" hidden="1">
      <c r="A239" s="123"/>
      <c r="B239" s="37" t="s">
        <v>385</v>
      </c>
      <c r="C239" s="577" t="s">
        <v>457</v>
      </c>
      <c r="D239" s="382">
        <v>968</v>
      </c>
      <c r="E239" s="66">
        <v>1001</v>
      </c>
      <c r="F239" s="66" t="s">
        <v>456</v>
      </c>
      <c r="G239" s="398"/>
      <c r="H239" s="427"/>
      <c r="I239" s="178" t="e">
        <f>I240</f>
        <v>#REF!</v>
      </c>
      <c r="J239" s="172"/>
      <c r="K239" s="157"/>
      <c r="L239" s="157"/>
      <c r="M239" s="195"/>
    </row>
    <row r="240" spans="1:13" ht="24.75" customHeight="1" hidden="1">
      <c r="A240" s="123"/>
      <c r="B240" s="3" t="s">
        <v>386</v>
      </c>
      <c r="C240" s="585" t="s">
        <v>384</v>
      </c>
      <c r="D240" s="383">
        <v>968</v>
      </c>
      <c r="E240" s="351">
        <v>1001</v>
      </c>
      <c r="F240" s="351" t="s">
        <v>456</v>
      </c>
      <c r="G240" s="384">
        <v>714</v>
      </c>
      <c r="H240" s="427"/>
      <c r="I240" s="177" t="e">
        <f>#REF!</f>
        <v>#REF!</v>
      </c>
      <c r="J240" s="172"/>
      <c r="K240" s="157"/>
      <c r="L240" s="157"/>
      <c r="M240" s="195"/>
    </row>
    <row r="241" spans="1:13" ht="19.5" customHeight="1">
      <c r="A241" s="123"/>
      <c r="B241" s="558" t="s">
        <v>383</v>
      </c>
      <c r="C241" s="576" t="s">
        <v>639</v>
      </c>
      <c r="D241" s="551" t="s">
        <v>424</v>
      </c>
      <c r="E241" s="560" t="s">
        <v>642</v>
      </c>
      <c r="F241" s="555"/>
      <c r="G241" s="556"/>
      <c r="H241" s="557"/>
      <c r="I241" s="552" t="e">
        <f>I242</f>
        <v>#REF!</v>
      </c>
      <c r="J241" s="172"/>
      <c r="K241" s="157"/>
      <c r="L241" s="157"/>
      <c r="M241" s="195"/>
    </row>
    <row r="242" spans="1:13" ht="24.75" customHeight="1">
      <c r="A242" s="123"/>
      <c r="B242" s="37" t="s">
        <v>387</v>
      </c>
      <c r="C242" s="483" t="s">
        <v>640</v>
      </c>
      <c r="D242" s="364" t="s">
        <v>424</v>
      </c>
      <c r="E242" s="48" t="s">
        <v>642</v>
      </c>
      <c r="F242" s="66" t="s">
        <v>641</v>
      </c>
      <c r="G242" s="230"/>
      <c r="H242" s="417"/>
      <c r="I242" s="404" t="e">
        <f>I243</f>
        <v>#REF!</v>
      </c>
      <c r="J242" s="172"/>
      <c r="K242" s="157"/>
      <c r="L242" s="157"/>
      <c r="M242" s="195"/>
    </row>
    <row r="243" spans="1:13" ht="21" customHeight="1">
      <c r="A243" s="123"/>
      <c r="B243" s="3" t="s">
        <v>388</v>
      </c>
      <c r="C243" s="407" t="s">
        <v>720</v>
      </c>
      <c r="D243" s="366" t="s">
        <v>424</v>
      </c>
      <c r="E243" s="94" t="s">
        <v>642</v>
      </c>
      <c r="F243" s="671" t="s">
        <v>641</v>
      </c>
      <c r="G243" s="405">
        <v>314</v>
      </c>
      <c r="H243" s="426"/>
      <c r="I243" s="406" t="e">
        <f>#REF!</f>
        <v>#REF!</v>
      </c>
      <c r="J243" s="172"/>
      <c r="K243" s="157"/>
      <c r="L243" s="157"/>
      <c r="M243" s="195"/>
    </row>
    <row r="244" spans="1:13" ht="15" customHeight="1">
      <c r="A244" s="123"/>
      <c r="B244" s="598" t="s">
        <v>383</v>
      </c>
      <c r="C244" s="611" t="s">
        <v>460</v>
      </c>
      <c r="D244" s="599" t="s">
        <v>424</v>
      </c>
      <c r="E244" s="605" t="s">
        <v>534</v>
      </c>
      <c r="F244" s="607"/>
      <c r="G244" s="608"/>
      <c r="H244" s="612"/>
      <c r="I244" s="601" t="e">
        <f>I245+I247+I249</f>
        <v>#REF!</v>
      </c>
      <c r="J244" s="165" t="e">
        <f>J247</f>
        <v>#REF!</v>
      </c>
      <c r="K244" s="59" t="e">
        <f>K248+K249</f>
        <v>#REF!</v>
      </c>
      <c r="L244" s="59" t="e">
        <f>L248+L249</f>
        <v>#REF!</v>
      </c>
      <c r="M244" s="189" t="e">
        <f>M248+M249</f>
        <v>#REF!</v>
      </c>
    </row>
    <row r="245" spans="1:13" ht="22.5" customHeight="1">
      <c r="A245" s="123"/>
      <c r="B245" s="37" t="s">
        <v>387</v>
      </c>
      <c r="C245" s="483" t="s">
        <v>45</v>
      </c>
      <c r="D245" s="364" t="s">
        <v>424</v>
      </c>
      <c r="E245" s="48" t="s">
        <v>534</v>
      </c>
      <c r="F245" s="66" t="s">
        <v>43</v>
      </c>
      <c r="G245" s="230"/>
      <c r="H245" s="417"/>
      <c r="I245" s="404" t="e">
        <f>I246</f>
        <v>#REF!</v>
      </c>
      <c r="J245" s="165"/>
      <c r="K245" s="165"/>
      <c r="L245" s="165"/>
      <c r="M245" s="670"/>
    </row>
    <row r="246" spans="1:13" ht="23.25" customHeight="1">
      <c r="A246" s="123"/>
      <c r="B246" s="3" t="s">
        <v>388</v>
      </c>
      <c r="C246" s="479" t="s">
        <v>512</v>
      </c>
      <c r="D246" s="366" t="s">
        <v>424</v>
      </c>
      <c r="E246" s="94" t="s">
        <v>534</v>
      </c>
      <c r="F246" s="671" t="s">
        <v>43</v>
      </c>
      <c r="G246" s="405">
        <v>598</v>
      </c>
      <c r="H246" s="426"/>
      <c r="I246" s="406" t="e">
        <f>#REF!</f>
        <v>#REF!</v>
      </c>
      <c r="J246" s="165"/>
      <c r="K246" s="165"/>
      <c r="L246" s="165"/>
      <c r="M246" s="670"/>
    </row>
    <row r="247" spans="1:13" ht="18" customHeight="1">
      <c r="A247" s="123"/>
      <c r="B247" s="37" t="s">
        <v>387</v>
      </c>
      <c r="C247" s="574" t="s">
        <v>33</v>
      </c>
      <c r="D247" s="364" t="s">
        <v>424</v>
      </c>
      <c r="E247" s="48" t="s">
        <v>534</v>
      </c>
      <c r="F247" s="49" t="s">
        <v>34</v>
      </c>
      <c r="G247" s="398"/>
      <c r="H247" s="427"/>
      <c r="I247" s="178" t="e">
        <f>I248</f>
        <v>#REF!</v>
      </c>
      <c r="J247" s="166" t="e">
        <f>J248+J249</f>
        <v>#REF!</v>
      </c>
      <c r="K247" s="166" t="e">
        <f>K248+K249</f>
        <v>#REF!</v>
      </c>
      <c r="L247" s="166" t="e">
        <f>L248+L249</f>
        <v>#REF!</v>
      </c>
      <c r="M247" s="166" t="e">
        <f>M248+M249</f>
        <v>#REF!</v>
      </c>
    </row>
    <row r="248" spans="1:13" ht="24.75" customHeight="1">
      <c r="A248" s="123"/>
      <c r="B248" s="3" t="s">
        <v>388</v>
      </c>
      <c r="C248" s="575" t="s">
        <v>512</v>
      </c>
      <c r="D248" s="366" t="s">
        <v>424</v>
      </c>
      <c r="E248" s="94" t="s">
        <v>534</v>
      </c>
      <c r="F248" s="30" t="s">
        <v>34</v>
      </c>
      <c r="G248" s="361">
        <v>598</v>
      </c>
      <c r="H248" s="427"/>
      <c r="I248" s="177" t="e">
        <f>#REF!</f>
        <v>#REF!</v>
      </c>
      <c r="J248" s="166" t="e">
        <f>#REF!</f>
        <v>#REF!</v>
      </c>
      <c r="K248" s="93" t="e">
        <f>#REF!</f>
        <v>#REF!</v>
      </c>
      <c r="L248" s="93" t="e">
        <f>#REF!</f>
        <v>#REF!</v>
      </c>
      <c r="M248" s="190" t="e">
        <f>#REF!</f>
        <v>#REF!</v>
      </c>
    </row>
    <row r="249" spans="1:13" ht="25.5" customHeight="1">
      <c r="A249" s="42" t="s">
        <v>198</v>
      </c>
      <c r="B249" s="37" t="s">
        <v>635</v>
      </c>
      <c r="C249" s="574" t="s">
        <v>398</v>
      </c>
      <c r="D249" s="364" t="s">
        <v>424</v>
      </c>
      <c r="E249" s="48" t="s">
        <v>534</v>
      </c>
      <c r="F249" s="49" t="s">
        <v>35</v>
      </c>
      <c r="G249" s="398"/>
      <c r="H249" s="432"/>
      <c r="I249" s="404" t="e">
        <f>I250</f>
        <v>#REF!</v>
      </c>
      <c r="J249" s="166">
        <f>J250</f>
        <v>272.6</v>
      </c>
      <c r="K249" s="166">
        <f>K250</f>
        <v>287.8</v>
      </c>
      <c r="L249" s="166">
        <f>L250</f>
        <v>287.7</v>
      </c>
      <c r="M249" s="166">
        <f>M250</f>
        <v>287.7</v>
      </c>
    </row>
    <row r="250" spans="1:13" ht="24.75" customHeight="1" thickBot="1">
      <c r="A250" s="227"/>
      <c r="B250" s="549" t="s">
        <v>636</v>
      </c>
      <c r="C250" s="579" t="s">
        <v>512</v>
      </c>
      <c r="D250" s="402" t="s">
        <v>424</v>
      </c>
      <c r="E250" s="237" t="s">
        <v>534</v>
      </c>
      <c r="F250" s="238" t="s">
        <v>35</v>
      </c>
      <c r="G250" s="403">
        <v>598</v>
      </c>
      <c r="H250" s="431"/>
      <c r="I250" s="239" t="e">
        <f>#REF!</f>
        <v>#REF!</v>
      </c>
      <c r="J250" s="196">
        <v>272.6</v>
      </c>
      <c r="K250" s="197">
        <v>287.8</v>
      </c>
      <c r="L250" s="197">
        <v>287.7</v>
      </c>
      <c r="M250" s="198">
        <v>287.7</v>
      </c>
    </row>
    <row r="251" spans="1:13" ht="28.5" customHeight="1" hidden="1" thickBot="1">
      <c r="A251" s="227"/>
      <c r="B251" s="240"/>
      <c r="C251" s="464" t="s">
        <v>570</v>
      </c>
      <c r="D251" s="453">
        <v>917</v>
      </c>
      <c r="E251" s="358"/>
      <c r="F251" s="244"/>
      <c r="G251" s="360"/>
      <c r="H251" s="441"/>
      <c r="I251" s="454" t="e">
        <f>I252</f>
        <v>#REF!</v>
      </c>
      <c r="J251" s="196"/>
      <c r="K251" s="196"/>
      <c r="L251" s="196"/>
      <c r="M251" s="235"/>
    </row>
    <row r="252" spans="1:13" ht="28.5" customHeight="1" hidden="1" thickBot="1">
      <c r="A252" s="227"/>
      <c r="B252" s="414" t="s">
        <v>438</v>
      </c>
      <c r="C252" s="491" t="s">
        <v>81</v>
      </c>
      <c r="D252" s="492">
        <v>917</v>
      </c>
      <c r="E252" s="492">
        <v>100</v>
      </c>
      <c r="F252" s="497"/>
      <c r="G252" s="498"/>
      <c r="H252" s="499"/>
      <c r="I252" s="501" t="e">
        <f>I253</f>
        <v>#REF!</v>
      </c>
      <c r="J252" s="196"/>
      <c r="K252" s="196"/>
      <c r="L252" s="196"/>
      <c r="M252" s="235"/>
    </row>
    <row r="253" spans="1:13" ht="30" customHeight="1" hidden="1" thickBot="1">
      <c r="A253" s="227"/>
      <c r="B253" s="411" t="s">
        <v>50</v>
      </c>
      <c r="C253" s="493" t="s">
        <v>16</v>
      </c>
      <c r="D253" s="494">
        <v>917</v>
      </c>
      <c r="E253" s="494">
        <v>107</v>
      </c>
      <c r="F253" s="495"/>
      <c r="G253" s="496"/>
      <c r="H253" s="500"/>
      <c r="I253" s="502" t="e">
        <f>I254</f>
        <v>#REF!</v>
      </c>
      <c r="J253" s="196"/>
      <c r="K253" s="196"/>
      <c r="L253" s="196"/>
      <c r="M253" s="235"/>
    </row>
    <row r="254" spans="1:13" ht="30" customHeight="1" hidden="1" thickBot="1">
      <c r="A254" s="227"/>
      <c r="B254" s="37" t="s">
        <v>51</v>
      </c>
      <c r="C254" s="232" t="s">
        <v>119</v>
      </c>
      <c r="D254" s="73">
        <v>917</v>
      </c>
      <c r="E254" s="73">
        <v>107</v>
      </c>
      <c r="F254" s="73" t="s">
        <v>120</v>
      </c>
      <c r="G254" s="73"/>
      <c r="H254" s="249"/>
      <c r="I254" s="410" t="e">
        <f>I255</f>
        <v>#REF!</v>
      </c>
      <c r="J254" s="196"/>
      <c r="K254" s="196"/>
      <c r="L254" s="196"/>
      <c r="M254" s="235"/>
    </row>
    <row r="255" spans="1:13" ht="14.25" customHeight="1" hidden="1" thickBot="1">
      <c r="A255" s="227"/>
      <c r="B255" s="3" t="s">
        <v>52</v>
      </c>
      <c r="C255" s="233" t="s">
        <v>322</v>
      </c>
      <c r="D255" s="351">
        <v>917</v>
      </c>
      <c r="E255" s="351">
        <v>107</v>
      </c>
      <c r="F255" s="351" t="s">
        <v>120</v>
      </c>
      <c r="G255" s="351">
        <v>500</v>
      </c>
      <c r="H255" s="249"/>
      <c r="I255" s="433" t="e">
        <f>#REF!</f>
        <v>#REF!</v>
      </c>
      <c r="J255" s="196"/>
      <c r="K255" s="196"/>
      <c r="L255" s="196"/>
      <c r="M255" s="235"/>
    </row>
    <row r="256" spans="1:13" ht="14.25" customHeight="1" thickBot="1">
      <c r="A256" s="227"/>
      <c r="B256" s="638" t="s">
        <v>587</v>
      </c>
      <c r="C256" s="639" t="s">
        <v>578</v>
      </c>
      <c r="D256" s="640">
        <v>968</v>
      </c>
      <c r="E256" s="640">
        <v>1100</v>
      </c>
      <c r="F256" s="640"/>
      <c r="G256" s="640"/>
      <c r="H256" s="641"/>
      <c r="I256" s="624" t="e">
        <f>I257</f>
        <v>#REF!</v>
      </c>
      <c r="J256" s="196"/>
      <c r="K256" s="196"/>
      <c r="L256" s="196"/>
      <c r="M256" s="235"/>
    </row>
    <row r="257" spans="1:13" ht="14.25" customHeight="1" thickBot="1">
      <c r="A257" s="227"/>
      <c r="B257" s="613" t="s">
        <v>25</v>
      </c>
      <c r="C257" s="614" t="s">
        <v>579</v>
      </c>
      <c r="D257" s="615">
        <v>968</v>
      </c>
      <c r="E257" s="615">
        <v>1102</v>
      </c>
      <c r="F257" s="615"/>
      <c r="G257" s="615"/>
      <c r="H257" s="616"/>
      <c r="I257" s="617" t="e">
        <f>I258</f>
        <v>#REF!</v>
      </c>
      <c r="J257" s="196"/>
      <c r="K257" s="196"/>
      <c r="L257" s="196"/>
      <c r="M257" s="235"/>
    </row>
    <row r="258" spans="1:13" ht="33.75" customHeight="1" thickBot="1">
      <c r="A258" s="227"/>
      <c r="B258" s="37" t="s">
        <v>387</v>
      </c>
      <c r="C258" s="483" t="s">
        <v>459</v>
      </c>
      <c r="D258" s="66">
        <v>968</v>
      </c>
      <c r="E258" s="66">
        <v>1102</v>
      </c>
      <c r="F258" s="66" t="str">
        <f>F259</f>
        <v>487 01 00</v>
      </c>
      <c r="G258" s="66"/>
      <c r="H258" s="587"/>
      <c r="I258" s="404" t="e">
        <f>I259</f>
        <v>#REF!</v>
      </c>
      <c r="J258" s="196"/>
      <c r="K258" s="196"/>
      <c r="L258" s="196"/>
      <c r="M258" s="235"/>
    </row>
    <row r="259" spans="1:13" ht="14.25" customHeight="1" thickBot="1">
      <c r="A259" s="227"/>
      <c r="B259" s="545" t="s">
        <v>30</v>
      </c>
      <c r="C259" s="407" t="s">
        <v>653</v>
      </c>
      <c r="D259" s="573">
        <v>968</v>
      </c>
      <c r="E259" s="573">
        <v>1102</v>
      </c>
      <c r="F259" s="573" t="s">
        <v>674</v>
      </c>
      <c r="G259" s="573">
        <v>240</v>
      </c>
      <c r="H259" s="546"/>
      <c r="I259" s="572" t="e">
        <f>#REF!</f>
        <v>#REF!</v>
      </c>
      <c r="J259" s="196"/>
      <c r="K259" s="196"/>
      <c r="L259" s="196"/>
      <c r="M259" s="235"/>
    </row>
    <row r="260" spans="1:13" ht="14.25" customHeight="1" thickBot="1">
      <c r="A260" s="227"/>
      <c r="B260" s="638" t="s">
        <v>588</v>
      </c>
      <c r="C260" s="621" t="s">
        <v>580</v>
      </c>
      <c r="D260" s="640">
        <v>968</v>
      </c>
      <c r="E260" s="640">
        <v>1200</v>
      </c>
      <c r="F260" s="640"/>
      <c r="G260" s="640"/>
      <c r="H260" s="641"/>
      <c r="I260" s="624" t="e">
        <f>I261</f>
        <v>#REF!</v>
      </c>
      <c r="J260" s="196"/>
      <c r="K260" s="196"/>
      <c r="L260" s="196"/>
      <c r="M260" s="235"/>
    </row>
    <row r="261" spans="1:13" ht="14.25" customHeight="1" thickBot="1">
      <c r="A261" s="227"/>
      <c r="B261" s="613" t="s">
        <v>50</v>
      </c>
      <c r="C261" s="618" t="s">
        <v>454</v>
      </c>
      <c r="D261" s="619">
        <v>968</v>
      </c>
      <c r="E261" s="619">
        <v>1202</v>
      </c>
      <c r="F261" s="619"/>
      <c r="G261" s="619"/>
      <c r="H261" s="616"/>
      <c r="I261" s="620" t="e">
        <f>I262</f>
        <v>#REF!</v>
      </c>
      <c r="J261" s="196"/>
      <c r="K261" s="196"/>
      <c r="L261" s="196"/>
      <c r="M261" s="235"/>
    </row>
    <row r="262" spans="1:13" ht="24.75" customHeight="1" thickBot="1">
      <c r="A262" s="227"/>
      <c r="B262" s="37" t="s">
        <v>51</v>
      </c>
      <c r="C262" s="483" t="s">
        <v>695</v>
      </c>
      <c r="D262" s="409">
        <v>968</v>
      </c>
      <c r="E262" s="409">
        <v>1202</v>
      </c>
      <c r="F262" s="409" t="s">
        <v>458</v>
      </c>
      <c r="G262" s="409"/>
      <c r="H262" s="550"/>
      <c r="I262" s="548" t="e">
        <f>I263</f>
        <v>#REF!</v>
      </c>
      <c r="J262" s="196"/>
      <c r="K262" s="196"/>
      <c r="L262" s="196"/>
      <c r="M262" s="235"/>
    </row>
    <row r="263" spans="1:13" ht="14.25" customHeight="1" thickBot="1">
      <c r="A263" s="227"/>
      <c r="B263" s="586" t="s">
        <v>52</v>
      </c>
      <c r="C263" s="407" t="s">
        <v>653</v>
      </c>
      <c r="D263" s="405">
        <v>968</v>
      </c>
      <c r="E263" s="405">
        <v>1202</v>
      </c>
      <c r="F263" s="405" t="s">
        <v>458</v>
      </c>
      <c r="G263" s="405">
        <v>240</v>
      </c>
      <c r="H263" s="546"/>
      <c r="I263" s="547" t="e">
        <f>#REF!</f>
        <v>#REF!</v>
      </c>
      <c r="J263" s="196"/>
      <c r="K263" s="196"/>
      <c r="L263" s="196"/>
      <c r="M263" s="235"/>
    </row>
    <row r="264" spans="1:13" ht="18" customHeight="1" thickBot="1">
      <c r="A264" s="227"/>
      <c r="B264" s="240"/>
      <c r="C264" s="241" t="s">
        <v>253</v>
      </c>
      <c r="D264" s="242"/>
      <c r="E264" s="243"/>
      <c r="F264" s="244"/>
      <c r="G264" s="245"/>
      <c r="H264" s="243"/>
      <c r="I264" s="246" t="e">
        <f>I32+I65</f>
        <v>#REF!</v>
      </c>
      <c r="J264" s="196"/>
      <c r="K264" s="196"/>
      <c r="L264" s="196"/>
      <c r="M264" s="235"/>
    </row>
    <row r="265" spans="1:13" ht="29.25" customHeight="1" hidden="1" thickBot="1">
      <c r="A265" s="227"/>
      <c r="B265" s="240"/>
      <c r="C265" s="247" t="s">
        <v>514</v>
      </c>
      <c r="D265" s="242"/>
      <c r="E265" s="243"/>
      <c r="F265" s="244"/>
      <c r="G265" s="245"/>
      <c r="H265" s="243"/>
      <c r="I265" s="246" t="e">
        <f>#REF!</f>
        <v>#REF!</v>
      </c>
      <c r="J265" s="196"/>
      <c r="K265" s="196"/>
      <c r="L265" s="196"/>
      <c r="M265" s="235"/>
    </row>
    <row r="266" spans="1:13" ht="24.75" customHeight="1" thickBot="1">
      <c r="A266" s="227"/>
      <c r="B266" s="248"/>
      <c r="C266" s="250" t="s">
        <v>273</v>
      </c>
      <c r="D266" s="251"/>
      <c r="E266" s="252"/>
      <c r="F266" s="1405" t="s">
        <v>48</v>
      </c>
      <c r="G266" s="1405"/>
      <c r="H266" s="1405"/>
      <c r="I266" s="1405"/>
      <c r="J266" s="196"/>
      <c r="K266" s="196"/>
      <c r="L266" s="196"/>
      <c r="M266" s="235"/>
    </row>
    <row r="267" spans="1:13" ht="24.75" customHeight="1" thickBot="1">
      <c r="A267" s="227"/>
      <c r="B267" s="248"/>
      <c r="C267" s="250" t="s">
        <v>274</v>
      </c>
      <c r="D267" s="251"/>
      <c r="E267" s="252"/>
      <c r="F267" s="1405" t="s">
        <v>275</v>
      </c>
      <c r="G267" s="1405"/>
      <c r="H267" s="1405"/>
      <c r="I267" s="1405"/>
      <c r="J267" s="196"/>
      <c r="K267" s="196"/>
      <c r="L267" s="196"/>
      <c r="M267" s="235"/>
    </row>
    <row r="268" spans="1:13" ht="12.75" hidden="1">
      <c r="A268" s="43" t="s">
        <v>79</v>
      </c>
      <c r="B268" s="179"/>
      <c r="C268" s="180" t="s">
        <v>223</v>
      </c>
      <c r="D268" s="181"/>
      <c r="E268" s="182" t="s">
        <v>534</v>
      </c>
      <c r="F268" s="183" t="s">
        <v>325</v>
      </c>
      <c r="G268" s="183">
        <v>755</v>
      </c>
      <c r="H268" s="182" t="s">
        <v>207</v>
      </c>
      <c r="I268" s="173">
        <f aca="true" t="shared" si="3" ref="I268:I286">SUM(J268:M268)</f>
        <v>0</v>
      </c>
      <c r="J268" s="184"/>
      <c r="K268" s="184"/>
      <c r="L268" s="184"/>
      <c r="M268" s="184"/>
    </row>
    <row r="269" spans="1:13" ht="23.25" hidden="1" thickBot="1">
      <c r="A269" s="46" t="s">
        <v>463</v>
      </c>
      <c r="B269" s="133"/>
      <c r="C269" s="134" t="s">
        <v>535</v>
      </c>
      <c r="D269" s="24"/>
      <c r="E269" s="14" t="s">
        <v>534</v>
      </c>
      <c r="F269" s="14" t="s">
        <v>325</v>
      </c>
      <c r="G269" s="14" t="s">
        <v>249</v>
      </c>
      <c r="H269" s="14" t="s">
        <v>250</v>
      </c>
      <c r="I269" s="149">
        <f t="shared" si="3"/>
        <v>0</v>
      </c>
      <c r="J269" s="146"/>
      <c r="K269" s="146"/>
      <c r="L269" s="146"/>
      <c r="M269" s="146"/>
    </row>
    <row r="270" spans="1:13" ht="21" customHeight="1" hidden="1" thickBot="1">
      <c r="A270" s="124"/>
      <c r="B270" s="135"/>
      <c r="C270" s="138" t="s">
        <v>253</v>
      </c>
      <c r="D270" s="136"/>
      <c r="E270" s="137"/>
      <c r="F270" s="137"/>
      <c r="G270" s="137"/>
      <c r="H270" s="137"/>
      <c r="I270" s="149">
        <f t="shared" si="3"/>
        <v>0</v>
      </c>
      <c r="J270" s="147"/>
      <c r="K270" s="147"/>
      <c r="L270" s="147"/>
      <c r="M270" s="147"/>
    </row>
    <row r="271" spans="3:13" ht="12.75" hidden="1">
      <c r="C271" t="s">
        <v>562</v>
      </c>
      <c r="I271" s="149">
        <f t="shared" si="3"/>
        <v>0</v>
      </c>
      <c r="J271" s="35"/>
      <c r="K271" s="35"/>
      <c r="L271" s="35"/>
      <c r="M271" s="35"/>
    </row>
    <row r="272" spans="3:13" ht="12.75" hidden="1">
      <c r="C272" s="25" t="s">
        <v>544</v>
      </c>
      <c r="D272" s="25"/>
      <c r="E272" s="25"/>
      <c r="F272" s="25"/>
      <c r="G272" s="25"/>
      <c r="H272" s="25"/>
      <c r="I272" s="149">
        <f t="shared" si="3"/>
        <v>0</v>
      </c>
      <c r="J272" s="25"/>
      <c r="K272" s="25"/>
      <c r="L272" s="25"/>
      <c r="M272" s="25"/>
    </row>
    <row r="273" spans="3:9" ht="12.75" hidden="1">
      <c r="C273" t="s">
        <v>561</v>
      </c>
      <c r="I273" s="149">
        <f t="shared" si="3"/>
        <v>0</v>
      </c>
    </row>
    <row r="274" spans="3:9" ht="12.75" hidden="1">
      <c r="C274" t="s">
        <v>543</v>
      </c>
      <c r="I274" s="149">
        <f t="shared" si="3"/>
        <v>0</v>
      </c>
    </row>
    <row r="275" spans="3:9" ht="12.75" hidden="1">
      <c r="C275" t="s">
        <v>542</v>
      </c>
      <c r="I275" s="149">
        <f t="shared" si="3"/>
        <v>0</v>
      </c>
    </row>
    <row r="276" ht="12.75" hidden="1">
      <c r="I276" s="149">
        <f t="shared" si="3"/>
        <v>0</v>
      </c>
    </row>
    <row r="277" spans="3:13" ht="12.75" hidden="1">
      <c r="C277" s="87" t="s">
        <v>547</v>
      </c>
      <c r="D277" s="53"/>
      <c r="E277" s="53"/>
      <c r="F277" s="53"/>
      <c r="G277" s="53"/>
      <c r="H277" s="53"/>
      <c r="I277" s="149">
        <f t="shared" si="3"/>
        <v>0</v>
      </c>
      <c r="J277" s="53"/>
      <c r="K277" s="53"/>
      <c r="L277" s="53"/>
      <c r="M277" s="53"/>
    </row>
    <row r="278" spans="3:13" ht="12.75" hidden="1">
      <c r="C278" s="83" t="s">
        <v>545</v>
      </c>
      <c r="D278" s="35"/>
      <c r="E278" s="35"/>
      <c r="F278" s="35" t="e">
        <f>#REF!-#REF!</f>
        <v>#REF!</v>
      </c>
      <c r="G278" s="35"/>
      <c r="H278" s="35"/>
      <c r="I278" s="149">
        <f t="shared" si="3"/>
        <v>0</v>
      </c>
      <c r="J278" s="35"/>
      <c r="K278" s="35"/>
      <c r="L278" s="35"/>
      <c r="M278" s="35"/>
    </row>
    <row r="279" spans="3:13" ht="13.5" hidden="1" thickBot="1">
      <c r="C279" s="84" t="s">
        <v>541</v>
      </c>
      <c r="D279" s="85"/>
      <c r="E279" s="85"/>
      <c r="F279" s="35" t="e">
        <f>#REF!-#REF!</f>
        <v>#REF!</v>
      </c>
      <c r="G279" s="85"/>
      <c r="H279" s="85"/>
      <c r="I279" s="149">
        <f t="shared" si="3"/>
        <v>0</v>
      </c>
      <c r="J279" s="85"/>
      <c r="K279" s="85"/>
      <c r="L279" s="85"/>
      <c r="M279" s="85"/>
    </row>
    <row r="280" spans="3:13" ht="12.75" hidden="1">
      <c r="C280" s="87" t="s">
        <v>546</v>
      </c>
      <c r="D280" s="53"/>
      <c r="E280" s="53"/>
      <c r="F280" s="53"/>
      <c r="G280" s="53"/>
      <c r="H280" s="53"/>
      <c r="I280" s="149">
        <f t="shared" si="3"/>
        <v>0</v>
      </c>
      <c r="J280" s="53"/>
      <c r="K280" s="53"/>
      <c r="L280" s="53"/>
      <c r="M280" s="53"/>
    </row>
    <row r="281" spans="3:13" ht="12.75" hidden="1">
      <c r="C281" s="83" t="s">
        <v>545</v>
      </c>
      <c r="D281" s="35"/>
      <c r="E281" s="35"/>
      <c r="F281" s="81" t="e">
        <f>#REF!-#REF!</f>
        <v>#REF!</v>
      </c>
      <c r="G281" s="35"/>
      <c r="H281" s="35"/>
      <c r="I281" s="149">
        <f t="shared" si="3"/>
        <v>0</v>
      </c>
      <c r="J281" s="81"/>
      <c r="K281" s="81"/>
      <c r="L281" s="81"/>
      <c r="M281" s="81"/>
    </row>
    <row r="282" spans="3:13" ht="13.5" hidden="1" thickBot="1">
      <c r="C282" s="84" t="s">
        <v>541</v>
      </c>
      <c r="D282" s="85"/>
      <c r="E282" s="85"/>
      <c r="F282" s="86" t="e">
        <f>#REF!-#REF!</f>
        <v>#REF!</v>
      </c>
      <c r="G282" s="85"/>
      <c r="H282" s="85"/>
      <c r="I282" s="149">
        <f t="shared" si="3"/>
        <v>0</v>
      </c>
      <c r="J282" s="86"/>
      <c r="K282" s="86"/>
      <c r="L282" s="86"/>
      <c r="M282" s="86"/>
    </row>
    <row r="283" spans="9:13" ht="12.75" hidden="1">
      <c r="I283" s="149">
        <f t="shared" si="3"/>
        <v>0</v>
      </c>
      <c r="J283" s="82"/>
      <c r="K283" s="82"/>
      <c r="L283" s="82"/>
      <c r="M283" s="82"/>
    </row>
    <row r="284" spans="3:9" ht="12.75" hidden="1">
      <c r="C284" t="s">
        <v>269</v>
      </c>
      <c r="I284" s="149">
        <f t="shared" si="3"/>
        <v>0</v>
      </c>
    </row>
    <row r="285" spans="3:9" ht="12.75" hidden="1">
      <c r="C285" t="s">
        <v>270</v>
      </c>
      <c r="I285" s="149">
        <f t="shared" si="3"/>
        <v>0</v>
      </c>
    </row>
    <row r="286" spans="3:9" ht="12.75" hidden="1">
      <c r="C286" t="s">
        <v>271</v>
      </c>
      <c r="I286" s="228">
        <f t="shared" si="3"/>
        <v>0</v>
      </c>
    </row>
    <row r="287" spans="2:9" ht="12.75">
      <c r="B287" s="236"/>
      <c r="C287" s="236"/>
      <c r="D287" s="236"/>
      <c r="E287" s="236"/>
      <c r="F287" s="236"/>
      <c r="G287" s="236"/>
      <c r="H287" s="236"/>
      <c r="I287" s="226"/>
    </row>
    <row r="288" spans="2:13" ht="12.75">
      <c r="B288" s="35"/>
      <c r="C288" s="35"/>
      <c r="D288" s="35"/>
      <c r="E288" s="35"/>
      <c r="F288" s="35"/>
      <c r="G288" s="35"/>
      <c r="H288" s="35"/>
      <c r="I288" s="226"/>
      <c r="J288" s="35"/>
      <c r="K288" s="35"/>
      <c r="L288" s="35"/>
      <c r="M288" s="35"/>
    </row>
  </sheetData>
  <sheetProtection/>
  <mergeCells count="29">
    <mergeCell ref="F266:I266"/>
    <mergeCell ref="C9:I9"/>
    <mergeCell ref="C10:I10"/>
    <mergeCell ref="C11:I11"/>
    <mergeCell ref="C12:I12"/>
    <mergeCell ref="C13:I13"/>
    <mergeCell ref="C20:I20"/>
    <mergeCell ref="C21:I21"/>
    <mergeCell ref="C24:I24"/>
    <mergeCell ref="F267:I267"/>
    <mergeCell ref="C1:I1"/>
    <mergeCell ref="C2:I2"/>
    <mergeCell ref="C3:I3"/>
    <mergeCell ref="C27:I27"/>
    <mergeCell ref="B26:I26"/>
    <mergeCell ref="C18:I18"/>
    <mergeCell ref="C19:I19"/>
    <mergeCell ref="C5:I5"/>
    <mergeCell ref="C6:I6"/>
    <mergeCell ref="C7:I7"/>
    <mergeCell ref="B25:I25"/>
    <mergeCell ref="C4:I4"/>
    <mergeCell ref="C8:I8"/>
    <mergeCell ref="C14:I14"/>
    <mergeCell ref="C15:I15"/>
    <mergeCell ref="C16:I16"/>
    <mergeCell ref="C17:I17"/>
    <mergeCell ref="C22:I22"/>
    <mergeCell ref="C23:I23"/>
  </mergeCells>
  <printOptions/>
  <pageMargins left="0.53" right="0.24" top="0.42" bottom="0.3" header="0.17" footer="0.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Normal="93" zoomScaleSheetLayoutView="100" zoomScalePageLayoutView="0" workbookViewId="0" topLeftCell="A14">
      <selection activeCell="J60" sqref="J60"/>
    </sheetView>
  </sheetViews>
  <sheetFormatPr defaultColWidth="9.00390625" defaultRowHeight="12.75"/>
  <cols>
    <col min="1" max="1" width="6.25390625" style="0" customWidth="1"/>
    <col min="2" max="2" width="5.00390625" style="0" customWidth="1"/>
    <col min="3" max="3" width="23.875" style="0" customWidth="1"/>
    <col min="4" max="4" width="53.875" style="0" customWidth="1"/>
    <col min="5" max="5" width="17.25390625" style="1162" customWidth="1"/>
    <col min="6" max="6" width="9.25390625" style="1159" hidden="1" customWidth="1"/>
    <col min="7" max="7" width="9.75390625" style="1159" hidden="1" customWidth="1"/>
    <col min="8" max="8" width="9.625" style="1159" hidden="1" customWidth="1"/>
    <col min="9" max="9" width="9.25390625" style="1159" hidden="1" customWidth="1"/>
    <col min="10" max="10" width="17.25390625" style="1157" customWidth="1"/>
    <col min="11" max="11" width="14.25390625" style="1150" customWidth="1"/>
    <col min="12" max="12" width="8.875" style="0" hidden="1" customWidth="1"/>
  </cols>
  <sheetData>
    <row r="1" spans="4:9" ht="12.75" customHeight="1" hidden="1">
      <c r="D1" s="1414" t="s">
        <v>793</v>
      </c>
      <c r="E1" s="1414"/>
      <c r="F1" s="1156"/>
      <c r="G1" s="1156"/>
      <c r="H1" s="1156"/>
      <c r="I1" s="1156"/>
    </row>
    <row r="2" spans="2:9" ht="12.75" customHeight="1" hidden="1">
      <c r="B2" s="1"/>
      <c r="C2" s="1"/>
      <c r="D2" s="1414" t="s">
        <v>808</v>
      </c>
      <c r="E2" s="1414"/>
      <c r="F2" s="1158"/>
      <c r="G2" s="1158"/>
      <c r="H2" s="1158"/>
      <c r="I2" s="1158"/>
    </row>
    <row r="3" spans="2:9" ht="12.75" customHeight="1" hidden="1">
      <c r="B3" s="362"/>
      <c r="C3" s="362"/>
      <c r="D3" s="1414" t="s">
        <v>809</v>
      </c>
      <c r="E3" s="1414"/>
      <c r="I3" s="1156"/>
    </row>
    <row r="4" spans="1:5" ht="18" customHeight="1" hidden="1">
      <c r="A4" s="15"/>
      <c r="B4" s="15"/>
      <c r="C4" s="15"/>
      <c r="D4" s="1414"/>
      <c r="E4" s="1414"/>
    </row>
    <row r="5" spans="1:5" ht="18" customHeight="1" hidden="1">
      <c r="A5" s="15"/>
      <c r="D5" s="1414"/>
      <c r="E5" s="1414"/>
    </row>
    <row r="6" spans="1:5" ht="18" customHeight="1" hidden="1">
      <c r="A6" s="15"/>
      <c r="D6" s="1414"/>
      <c r="E6" s="1414"/>
    </row>
    <row r="7" spans="1:5" ht="18" customHeight="1" hidden="1">
      <c r="A7" s="15"/>
      <c r="D7" s="1414"/>
      <c r="E7" s="1414"/>
    </row>
    <row r="8" spans="1:9" ht="18" customHeight="1" hidden="1">
      <c r="A8" s="15"/>
      <c r="D8" s="1414"/>
      <c r="E8" s="1414"/>
      <c r="F8" s="1416" t="s">
        <v>604</v>
      </c>
      <c r="G8" s="1416"/>
      <c r="H8" s="1416" t="s">
        <v>604</v>
      </c>
      <c r="I8" s="1416"/>
    </row>
    <row r="9" spans="1:5" ht="18" customHeight="1" hidden="1">
      <c r="A9" s="15"/>
      <c r="D9" s="1414"/>
      <c r="E9" s="1414"/>
    </row>
    <row r="10" spans="1:5" ht="18" customHeight="1" hidden="1">
      <c r="A10" s="15"/>
      <c r="D10" s="1414"/>
      <c r="E10" s="1414"/>
    </row>
    <row r="11" spans="1:5" ht="18" customHeight="1" hidden="1">
      <c r="A11" s="15"/>
      <c r="D11" s="1414"/>
      <c r="E11" s="1414"/>
    </row>
    <row r="12" spans="1:5" ht="18" customHeight="1" hidden="1">
      <c r="A12" s="15"/>
      <c r="D12" s="1414"/>
      <c r="E12" s="1414"/>
    </row>
    <row r="13" spans="1:5" ht="18" customHeight="1" hidden="1">
      <c r="A13" s="15"/>
      <c r="D13" s="1414"/>
      <c r="E13" s="1414"/>
    </row>
    <row r="14" spans="1:11" ht="17.25" customHeight="1">
      <c r="A14" s="1490" t="s">
        <v>981</v>
      </c>
      <c r="B14" s="1490"/>
      <c r="C14" s="1490"/>
      <c r="D14" s="1490"/>
      <c r="E14" s="1490"/>
      <c r="F14" s="1490"/>
      <c r="G14" s="1490"/>
      <c r="H14" s="1490"/>
      <c r="I14" s="1490"/>
      <c r="J14" s="1490"/>
      <c r="K14" s="1490"/>
    </row>
    <row r="15" spans="1:11" ht="36" customHeight="1">
      <c r="A15" s="1490"/>
      <c r="B15" s="1490"/>
      <c r="C15" s="1490"/>
      <c r="D15" s="1490"/>
      <c r="E15" s="1490"/>
      <c r="F15" s="1490"/>
      <c r="G15" s="1490"/>
      <c r="H15" s="1490"/>
      <c r="I15" s="1490"/>
      <c r="J15" s="1490"/>
      <c r="K15" s="1490"/>
    </row>
    <row r="16" spans="1:11" ht="19.5" customHeight="1">
      <c r="A16" s="1412"/>
      <c r="B16" s="1412"/>
      <c r="C16" s="1412"/>
      <c r="D16" s="1412"/>
      <c r="E16" s="1412"/>
      <c r="K16" s="1173" t="s">
        <v>184</v>
      </c>
    </row>
    <row r="17" spans="1:11" ht="15.75" customHeight="1">
      <c r="A17" s="1174" t="s">
        <v>450</v>
      </c>
      <c r="B17" s="1415" t="s">
        <v>232</v>
      </c>
      <c r="C17" s="1415"/>
      <c r="D17" s="1415" t="s">
        <v>231</v>
      </c>
      <c r="E17" s="1175" t="s">
        <v>852</v>
      </c>
      <c r="F17" s="1413" t="s">
        <v>337</v>
      </c>
      <c r="G17" s="1413" t="s">
        <v>338</v>
      </c>
      <c r="H17" s="1413" t="s">
        <v>339</v>
      </c>
      <c r="I17" s="1413" t="s">
        <v>340</v>
      </c>
      <c r="J17" s="1410" t="s">
        <v>853</v>
      </c>
      <c r="K17" s="1411" t="s">
        <v>855</v>
      </c>
    </row>
    <row r="18" spans="1:11" ht="29.25" customHeight="1">
      <c r="A18" s="1174"/>
      <c r="B18" s="1176" t="s">
        <v>129</v>
      </c>
      <c r="C18" s="1177" t="s">
        <v>434</v>
      </c>
      <c r="D18" s="1415"/>
      <c r="E18" s="1178" t="s">
        <v>856</v>
      </c>
      <c r="F18" s="1413"/>
      <c r="G18" s="1413"/>
      <c r="H18" s="1413"/>
      <c r="I18" s="1413"/>
      <c r="J18" s="1410"/>
      <c r="K18" s="1411"/>
    </row>
    <row r="19" spans="1:12" ht="18.75">
      <c r="A19" s="1179" t="s">
        <v>438</v>
      </c>
      <c r="B19" s="1180" t="s">
        <v>128</v>
      </c>
      <c r="C19" s="1181" t="s">
        <v>127</v>
      </c>
      <c r="D19" s="1182" t="s">
        <v>298</v>
      </c>
      <c r="E19" s="1169">
        <f aca="true" t="shared" si="0" ref="E19:J19">E20+E24</f>
        <v>9256.4</v>
      </c>
      <c r="F19" s="1169" t="e">
        <f t="shared" si="0"/>
        <v>#REF!</v>
      </c>
      <c r="G19" s="1169" t="e">
        <f t="shared" si="0"/>
        <v>#REF!</v>
      </c>
      <c r="H19" s="1169" t="e">
        <f t="shared" si="0"/>
        <v>#REF!</v>
      </c>
      <c r="I19" s="1169" t="e">
        <f t="shared" si="0"/>
        <v>#REF!</v>
      </c>
      <c r="J19" s="1169">
        <f t="shared" si="0"/>
        <v>4710.5</v>
      </c>
      <c r="K19" s="1169">
        <f>J19/E19*100</f>
        <v>50.889114558575685</v>
      </c>
      <c r="L19" s="1115"/>
    </row>
    <row r="20" spans="1:12" ht="18.75">
      <c r="A20" s="1183"/>
      <c r="B20" s="1183"/>
      <c r="C20" s="1184"/>
      <c r="D20" s="1185" t="s">
        <v>371</v>
      </c>
      <c r="E20" s="1143">
        <f>E21</f>
        <v>9056.5</v>
      </c>
      <c r="F20" s="1143" t="e">
        <f>F21+#REF!+#REF!</f>
        <v>#REF!</v>
      </c>
      <c r="G20" s="1143" t="e">
        <f>G21+#REF!+#REF!</f>
        <v>#REF!</v>
      </c>
      <c r="H20" s="1143" t="e">
        <f>H21+#REF!+#REF!</f>
        <v>#REF!</v>
      </c>
      <c r="I20" s="1143" t="e">
        <f>I21+#REF!+#REF!</f>
        <v>#REF!</v>
      </c>
      <c r="J20" s="1143">
        <f>J21</f>
        <v>4184.1</v>
      </c>
      <c r="K20" s="1143">
        <f aca="true" t="shared" si="1" ref="K20:K52">J20/E20*100</f>
        <v>46.19996687462044</v>
      </c>
      <c r="L20" s="1115"/>
    </row>
    <row r="21" spans="1:12" ht="17.25" customHeight="1">
      <c r="A21" s="1186">
        <v>1</v>
      </c>
      <c r="B21" s="1187" t="s">
        <v>129</v>
      </c>
      <c r="C21" s="1188" t="s">
        <v>951</v>
      </c>
      <c r="D21" s="1189" t="s">
        <v>952</v>
      </c>
      <c r="E21" s="1132">
        <f>E22</f>
        <v>9056.5</v>
      </c>
      <c r="F21" s="1190" t="e">
        <f>#REF!</f>
        <v>#REF!</v>
      </c>
      <c r="G21" s="1190" t="e">
        <f>#REF!</f>
        <v>#REF!</v>
      </c>
      <c r="H21" s="1190" t="e">
        <f>#REF!</f>
        <v>#REF!</v>
      </c>
      <c r="I21" s="1190" t="e">
        <f>#REF!</f>
        <v>#REF!</v>
      </c>
      <c r="J21" s="1132">
        <f>J22</f>
        <v>4184.1</v>
      </c>
      <c r="K21" s="1170">
        <f t="shared" si="1"/>
        <v>46.19996687462044</v>
      </c>
      <c r="L21" s="1115"/>
    </row>
    <row r="22" spans="1:12" ht="32.25" customHeight="1">
      <c r="A22" s="1191" t="s">
        <v>210</v>
      </c>
      <c r="B22" s="1192" t="s">
        <v>129</v>
      </c>
      <c r="C22" s="1193" t="s">
        <v>953</v>
      </c>
      <c r="D22" s="71" t="s">
        <v>954</v>
      </c>
      <c r="E22" s="1194">
        <f>E23</f>
        <v>9056.5</v>
      </c>
      <c r="F22" s="1195" t="e">
        <f>#REF!+#REF!+#REF!</f>
        <v>#REF!</v>
      </c>
      <c r="G22" s="1195" t="e">
        <f>#REF!+#REF!+#REF!</f>
        <v>#REF!</v>
      </c>
      <c r="H22" s="1195" t="e">
        <f>#REF!+#REF!+#REF!</f>
        <v>#REF!</v>
      </c>
      <c r="I22" s="1195" t="e">
        <f>#REF!+#REF!+#REF!</f>
        <v>#REF!</v>
      </c>
      <c r="J22" s="1194">
        <f>J23</f>
        <v>4184.1</v>
      </c>
      <c r="K22" s="1145">
        <f t="shared" si="1"/>
        <v>46.19996687462044</v>
      </c>
      <c r="L22" s="1115"/>
    </row>
    <row r="23" spans="1:12" ht="48">
      <c r="A23" s="1197" t="s">
        <v>156</v>
      </c>
      <c r="B23" s="350" t="s">
        <v>130</v>
      </c>
      <c r="C23" s="259" t="s">
        <v>955</v>
      </c>
      <c r="D23" s="1198" t="s">
        <v>956</v>
      </c>
      <c r="E23" s="1199">
        <v>9056.5</v>
      </c>
      <c r="F23" s="1133"/>
      <c r="G23" s="1133"/>
      <c r="H23" s="1133"/>
      <c r="I23" s="1133"/>
      <c r="J23" s="1153">
        <v>4184.1</v>
      </c>
      <c r="K23" s="1149">
        <f t="shared" si="1"/>
        <v>46.19996687462044</v>
      </c>
      <c r="L23" s="1115"/>
    </row>
    <row r="24" spans="1:12" ht="15.75" customHeight="1">
      <c r="A24" s="1210"/>
      <c r="B24" s="1211"/>
      <c r="C24" s="1184"/>
      <c r="D24" s="1212" t="s">
        <v>372</v>
      </c>
      <c r="E24" s="1141">
        <f aca="true" t="shared" si="2" ref="E24:J24">E32+E43</f>
        <v>199.9</v>
      </c>
      <c r="F24" s="1141" t="e">
        <f t="shared" si="2"/>
        <v>#REF!</v>
      </c>
      <c r="G24" s="1141" t="e">
        <f t="shared" si="2"/>
        <v>#REF!</v>
      </c>
      <c r="H24" s="1141" t="e">
        <f t="shared" si="2"/>
        <v>#REF!</v>
      </c>
      <c r="I24" s="1141" t="e">
        <f t="shared" si="2"/>
        <v>#REF!</v>
      </c>
      <c r="J24" s="1141">
        <f t="shared" si="2"/>
        <v>526.4</v>
      </c>
      <c r="K24" s="1143">
        <f t="shared" si="1"/>
        <v>263.3316658329164</v>
      </c>
      <c r="L24" s="1115"/>
    </row>
    <row r="25" spans="1:12" ht="24" customHeight="1" hidden="1" thickBot="1">
      <c r="A25" s="1213" t="s">
        <v>445</v>
      </c>
      <c r="B25" s="1213" t="s">
        <v>129</v>
      </c>
      <c r="C25" s="255" t="s">
        <v>101</v>
      </c>
      <c r="D25" s="1214" t="s">
        <v>102</v>
      </c>
      <c r="E25" s="1215"/>
      <c r="F25" s="1216">
        <f>F26+F29</f>
        <v>0</v>
      </c>
      <c r="G25" s="1216">
        <f>G26+G29</f>
        <v>0</v>
      </c>
      <c r="H25" s="1216">
        <f>H26+H29</f>
        <v>0</v>
      </c>
      <c r="I25" s="1216">
        <f>I26+I29</f>
        <v>0</v>
      </c>
      <c r="J25" s="1160"/>
      <c r="K25" s="1147" t="e">
        <f t="shared" si="1"/>
        <v>#DIV/0!</v>
      </c>
      <c r="L25" s="1115"/>
    </row>
    <row r="26" spans="1:12" ht="27" customHeight="1" hidden="1">
      <c r="A26" s="1217" t="s">
        <v>446</v>
      </c>
      <c r="B26" s="1208" t="s">
        <v>424</v>
      </c>
      <c r="C26" s="256" t="s">
        <v>103</v>
      </c>
      <c r="D26" s="1218" t="s">
        <v>104</v>
      </c>
      <c r="E26" s="1219"/>
      <c r="F26" s="1136">
        <f>F28</f>
        <v>0</v>
      </c>
      <c r="G26" s="1136">
        <f>G28</f>
        <v>0</v>
      </c>
      <c r="H26" s="1136">
        <f>H28</f>
        <v>0</v>
      </c>
      <c r="I26" s="1136">
        <f>I28</f>
        <v>0</v>
      </c>
      <c r="J26" s="1160"/>
      <c r="K26" s="1147" t="e">
        <f t="shared" si="1"/>
        <v>#DIV/0!</v>
      </c>
      <c r="L26" s="1115"/>
    </row>
    <row r="27" spans="1:12" ht="63.75" customHeight="1" hidden="1">
      <c r="A27" s="1209" t="s">
        <v>76</v>
      </c>
      <c r="B27" s="1209" t="s">
        <v>424</v>
      </c>
      <c r="C27" s="257" t="s">
        <v>167</v>
      </c>
      <c r="D27" s="1220" t="s">
        <v>452</v>
      </c>
      <c r="E27" s="1221"/>
      <c r="F27" s="1134">
        <f>F28</f>
        <v>0</v>
      </c>
      <c r="G27" s="1134">
        <f>G28</f>
        <v>0</v>
      </c>
      <c r="H27" s="1134">
        <f>H28</f>
        <v>0</v>
      </c>
      <c r="I27" s="1134">
        <f>I28</f>
        <v>0</v>
      </c>
      <c r="J27" s="1160"/>
      <c r="K27" s="1147" t="e">
        <f t="shared" si="1"/>
        <v>#DIV/0!</v>
      </c>
      <c r="L27" s="1115"/>
    </row>
    <row r="28" spans="1:12" ht="50.25" customHeight="1" hidden="1">
      <c r="A28" s="1209" t="s">
        <v>156</v>
      </c>
      <c r="B28" s="1209" t="s">
        <v>424</v>
      </c>
      <c r="C28" s="258" t="s">
        <v>105</v>
      </c>
      <c r="D28" s="1222" t="s">
        <v>291</v>
      </c>
      <c r="E28" s="1223"/>
      <c r="F28" s="1135">
        <v>0</v>
      </c>
      <c r="G28" s="1135">
        <v>0</v>
      </c>
      <c r="H28" s="1135">
        <v>0</v>
      </c>
      <c r="I28" s="1135">
        <v>0</v>
      </c>
      <c r="J28" s="1160"/>
      <c r="K28" s="1147" t="e">
        <f t="shared" si="1"/>
        <v>#DIV/0!</v>
      </c>
      <c r="L28" s="1115"/>
    </row>
    <row r="29" spans="1:12" ht="18" customHeight="1" hidden="1">
      <c r="A29" s="1217" t="s">
        <v>447</v>
      </c>
      <c r="B29" s="1208" t="s">
        <v>424</v>
      </c>
      <c r="C29" s="256" t="s">
        <v>106</v>
      </c>
      <c r="D29" s="1218" t="s">
        <v>107</v>
      </c>
      <c r="E29" s="1219"/>
      <c r="F29" s="1136">
        <f aca="true" t="shared" si="3" ref="F29:I30">F30</f>
        <v>0</v>
      </c>
      <c r="G29" s="1136">
        <f t="shared" si="3"/>
        <v>0</v>
      </c>
      <c r="H29" s="1136">
        <f t="shared" si="3"/>
        <v>0</v>
      </c>
      <c r="I29" s="1136">
        <f t="shared" si="3"/>
        <v>0</v>
      </c>
      <c r="J29" s="1160"/>
      <c r="K29" s="1147" t="e">
        <f t="shared" si="1"/>
        <v>#DIV/0!</v>
      </c>
      <c r="L29" s="1115"/>
    </row>
    <row r="30" spans="1:12" ht="41.25" customHeight="1" hidden="1">
      <c r="A30" s="1209" t="s">
        <v>449</v>
      </c>
      <c r="B30" s="1209" t="s">
        <v>424</v>
      </c>
      <c r="C30" s="257" t="s">
        <v>108</v>
      </c>
      <c r="D30" s="1220" t="s">
        <v>109</v>
      </c>
      <c r="E30" s="1221"/>
      <c r="F30" s="1134">
        <f t="shared" si="3"/>
        <v>0</v>
      </c>
      <c r="G30" s="1134">
        <f t="shared" si="3"/>
        <v>0</v>
      </c>
      <c r="H30" s="1134">
        <f t="shared" si="3"/>
        <v>0</v>
      </c>
      <c r="I30" s="1134">
        <f t="shared" si="3"/>
        <v>0</v>
      </c>
      <c r="J30" s="1160"/>
      <c r="K30" s="1147" t="e">
        <f t="shared" si="1"/>
        <v>#DIV/0!</v>
      </c>
      <c r="L30" s="1115"/>
    </row>
    <row r="31" spans="1:12" ht="50.25" customHeight="1" hidden="1" thickBot="1">
      <c r="A31" s="1224" t="s">
        <v>156</v>
      </c>
      <c r="B31" s="1224" t="s">
        <v>424</v>
      </c>
      <c r="C31" s="258" t="s">
        <v>110</v>
      </c>
      <c r="D31" s="1222" t="s">
        <v>292</v>
      </c>
      <c r="E31" s="1223"/>
      <c r="F31" s="1135">
        <v>0</v>
      </c>
      <c r="G31" s="1135">
        <v>0</v>
      </c>
      <c r="H31" s="1135">
        <v>0</v>
      </c>
      <c r="I31" s="1135">
        <v>0</v>
      </c>
      <c r="J31" s="1160"/>
      <c r="K31" s="1147" t="e">
        <f t="shared" si="1"/>
        <v>#DIV/0!</v>
      </c>
      <c r="L31" s="1115"/>
    </row>
    <row r="32" spans="1:12" ht="25.5" customHeight="1">
      <c r="A32" s="1186" t="s">
        <v>536</v>
      </c>
      <c r="B32" s="1187" t="s">
        <v>129</v>
      </c>
      <c r="C32" s="1188" t="s">
        <v>565</v>
      </c>
      <c r="D32" s="1189" t="s">
        <v>649</v>
      </c>
      <c r="E32" s="1225">
        <f aca="true" t="shared" si="4" ref="E32:I33">E33</f>
        <v>194.9</v>
      </c>
      <c r="F32" s="1226">
        <f t="shared" si="4"/>
        <v>0</v>
      </c>
      <c r="G32" s="1226">
        <f t="shared" si="4"/>
        <v>0</v>
      </c>
      <c r="H32" s="1226">
        <f t="shared" si="4"/>
        <v>0</v>
      </c>
      <c r="I32" s="1226">
        <f t="shared" si="4"/>
        <v>0</v>
      </c>
      <c r="J32" s="1163">
        <f>J33</f>
        <v>518.4</v>
      </c>
      <c r="K32" s="1171">
        <f t="shared" si="1"/>
        <v>265.9825551564905</v>
      </c>
      <c r="L32" s="1115"/>
    </row>
    <row r="33" spans="1:12" ht="19.5" customHeight="1">
      <c r="A33" s="1191" t="s">
        <v>905</v>
      </c>
      <c r="B33" s="1208" t="s">
        <v>129</v>
      </c>
      <c r="C33" s="256" t="s">
        <v>664</v>
      </c>
      <c r="D33" s="1218" t="s">
        <v>731</v>
      </c>
      <c r="E33" s="1219">
        <f t="shared" si="4"/>
        <v>194.9</v>
      </c>
      <c r="F33" s="1136">
        <f t="shared" si="4"/>
        <v>0</v>
      </c>
      <c r="G33" s="1136">
        <f t="shared" si="4"/>
        <v>0</v>
      </c>
      <c r="H33" s="1136">
        <f t="shared" si="4"/>
        <v>0</v>
      </c>
      <c r="I33" s="1136">
        <f t="shared" si="4"/>
        <v>0</v>
      </c>
      <c r="J33" s="1152">
        <f>J34</f>
        <v>518.4</v>
      </c>
      <c r="K33" s="1146">
        <f t="shared" si="1"/>
        <v>265.9825551564905</v>
      </c>
      <c r="L33" s="1115"/>
    </row>
    <row r="34" spans="1:12" ht="30" customHeight="1">
      <c r="A34" s="1191" t="s">
        <v>158</v>
      </c>
      <c r="B34" s="1208" t="s">
        <v>129</v>
      </c>
      <c r="C34" s="256" t="s">
        <v>665</v>
      </c>
      <c r="D34" s="1218" t="s">
        <v>802</v>
      </c>
      <c r="E34" s="1219">
        <f>E35</f>
        <v>194.9</v>
      </c>
      <c r="F34" s="1227">
        <f>SUM(F35:F36)</f>
        <v>0</v>
      </c>
      <c r="G34" s="1227">
        <f>SUM(G35:G36)</f>
        <v>0</v>
      </c>
      <c r="H34" s="1227">
        <f>SUM(H35:H36)</f>
        <v>0</v>
      </c>
      <c r="I34" s="1227">
        <f>SUM(I35:I36)</f>
        <v>0</v>
      </c>
      <c r="J34" s="1219">
        <f>J35</f>
        <v>518.4</v>
      </c>
      <c r="K34" s="1146">
        <f t="shared" si="1"/>
        <v>265.9825551564905</v>
      </c>
      <c r="L34" s="1115"/>
    </row>
    <row r="35" spans="1:12" ht="61.5" customHeight="1">
      <c r="A35" s="1209" t="s">
        <v>156</v>
      </c>
      <c r="B35" s="1224" t="s">
        <v>597</v>
      </c>
      <c r="C35" s="258" t="s">
        <v>666</v>
      </c>
      <c r="D35" s="1228" t="s">
        <v>396</v>
      </c>
      <c r="E35" s="1223">
        <v>194.9</v>
      </c>
      <c r="F35" s="1137">
        <v>0</v>
      </c>
      <c r="G35" s="1137">
        <v>0</v>
      </c>
      <c r="H35" s="1137">
        <v>0</v>
      </c>
      <c r="I35" s="1137">
        <v>0</v>
      </c>
      <c r="J35" s="1153">
        <v>518.4</v>
      </c>
      <c r="K35" s="1149">
        <f>J35/E35*100</f>
        <v>265.9825551564905</v>
      </c>
      <c r="L35" s="1115"/>
    </row>
    <row r="36" spans="1:12" ht="51" customHeight="1" hidden="1" thickBot="1">
      <c r="A36" s="1224" t="s">
        <v>157</v>
      </c>
      <c r="B36" s="1224" t="s">
        <v>129</v>
      </c>
      <c r="C36" s="258" t="s">
        <v>462</v>
      </c>
      <c r="D36" s="1228" t="s">
        <v>461</v>
      </c>
      <c r="E36" s="1223" t="e">
        <f>#REF!</f>
        <v>#REF!</v>
      </c>
      <c r="F36" s="1135">
        <v>0</v>
      </c>
      <c r="G36" s="1135">
        <v>0</v>
      </c>
      <c r="H36" s="1135">
        <v>0</v>
      </c>
      <c r="I36" s="1135">
        <v>0</v>
      </c>
      <c r="J36" s="1160"/>
      <c r="K36" s="1147" t="e">
        <f t="shared" si="1"/>
        <v>#REF!</v>
      </c>
      <c r="L36" s="1115"/>
    </row>
    <row r="37" spans="1:12" ht="27" customHeight="1" hidden="1" thickBot="1">
      <c r="A37" s="1213" t="s">
        <v>255</v>
      </c>
      <c r="B37" s="1213" t="s">
        <v>129</v>
      </c>
      <c r="C37" s="255" t="s">
        <v>96</v>
      </c>
      <c r="D37" s="1214" t="s">
        <v>97</v>
      </c>
      <c r="E37" s="1215"/>
      <c r="F37" s="1216">
        <f>F38</f>
        <v>0</v>
      </c>
      <c r="G37" s="1216">
        <f>G38</f>
        <v>0</v>
      </c>
      <c r="H37" s="1216">
        <f>H38</f>
        <v>0</v>
      </c>
      <c r="I37" s="1216">
        <f>I38</f>
        <v>0</v>
      </c>
      <c r="J37" s="1160"/>
      <c r="K37" s="1147" t="e">
        <f t="shared" si="1"/>
        <v>#DIV/0!</v>
      </c>
      <c r="L37" s="1115"/>
    </row>
    <row r="38" spans="1:12" ht="50.25" customHeight="1" hidden="1">
      <c r="A38" s="1191" t="s">
        <v>170</v>
      </c>
      <c r="B38" s="1208" t="s">
        <v>424</v>
      </c>
      <c r="C38" s="256" t="s">
        <v>98</v>
      </c>
      <c r="D38" s="1218" t="s">
        <v>258</v>
      </c>
      <c r="E38" s="1219"/>
      <c r="F38" s="1136">
        <f>SUM(F39:F40)</f>
        <v>0</v>
      </c>
      <c r="G38" s="1136">
        <f>SUM(G39:G40)</f>
        <v>0</v>
      </c>
      <c r="H38" s="1136">
        <f>SUM(H39:H40)</f>
        <v>0</v>
      </c>
      <c r="I38" s="1136">
        <f>SUM(I39:I40)</f>
        <v>0</v>
      </c>
      <c r="J38" s="1160"/>
      <c r="K38" s="1147" t="e">
        <f t="shared" si="1"/>
        <v>#DIV/0!</v>
      </c>
      <c r="L38" s="1115"/>
    </row>
    <row r="39" spans="1:12" ht="80.25" customHeight="1" hidden="1">
      <c r="A39" s="1209" t="s">
        <v>69</v>
      </c>
      <c r="B39" s="1209" t="s">
        <v>424</v>
      </c>
      <c r="C39" s="257" t="s">
        <v>99</v>
      </c>
      <c r="D39" s="1220" t="s">
        <v>451</v>
      </c>
      <c r="E39" s="1221"/>
      <c r="F39" s="1138">
        <v>0</v>
      </c>
      <c r="G39" s="1138">
        <v>0</v>
      </c>
      <c r="H39" s="1138">
        <v>0</v>
      </c>
      <c r="I39" s="1138">
        <v>0</v>
      </c>
      <c r="J39" s="1160"/>
      <c r="K39" s="1147" t="e">
        <f t="shared" si="1"/>
        <v>#DIV/0!</v>
      </c>
      <c r="L39" s="1115"/>
    </row>
    <row r="40" spans="1:12" ht="77.25" customHeight="1" hidden="1">
      <c r="A40" s="1209" t="s">
        <v>171</v>
      </c>
      <c r="B40" s="1209" t="s">
        <v>424</v>
      </c>
      <c r="C40" s="257" t="s">
        <v>100</v>
      </c>
      <c r="D40" s="1220" t="s">
        <v>280</v>
      </c>
      <c r="E40" s="1221"/>
      <c r="F40" s="1138">
        <v>0</v>
      </c>
      <c r="G40" s="1138">
        <v>0</v>
      </c>
      <c r="H40" s="1138">
        <v>0</v>
      </c>
      <c r="I40" s="1138">
        <v>0</v>
      </c>
      <c r="J40" s="1160"/>
      <c r="K40" s="1147" t="e">
        <f t="shared" si="1"/>
        <v>#DIV/0!</v>
      </c>
      <c r="L40" s="1115"/>
    </row>
    <row r="41" spans="1:12" ht="17.25" customHeight="1" hidden="1">
      <c r="A41" s="1191" t="s">
        <v>180</v>
      </c>
      <c r="B41" s="1208" t="s">
        <v>424</v>
      </c>
      <c r="C41" s="256" t="s">
        <v>181</v>
      </c>
      <c r="D41" s="1218" t="s">
        <v>182</v>
      </c>
      <c r="E41" s="1223"/>
      <c r="F41" s="1137">
        <f>F42</f>
        <v>0</v>
      </c>
      <c r="G41" s="1137">
        <f>G42</f>
        <v>0</v>
      </c>
      <c r="H41" s="1137">
        <f>H42</f>
        <v>0</v>
      </c>
      <c r="I41" s="1137">
        <f>I42</f>
        <v>0</v>
      </c>
      <c r="J41" s="1160"/>
      <c r="K41" s="1147" t="e">
        <f t="shared" si="1"/>
        <v>#DIV/0!</v>
      </c>
      <c r="L41" s="1115"/>
    </row>
    <row r="42" spans="1:12" ht="39.75" customHeight="1" hidden="1" thickBot="1">
      <c r="A42" s="1209" t="s">
        <v>6</v>
      </c>
      <c r="B42" s="1209" t="s">
        <v>424</v>
      </c>
      <c r="C42" s="257" t="s">
        <v>183</v>
      </c>
      <c r="D42" s="1220" t="s">
        <v>259</v>
      </c>
      <c r="E42" s="1221"/>
      <c r="F42" s="1138">
        <v>0</v>
      </c>
      <c r="G42" s="1138">
        <v>0</v>
      </c>
      <c r="H42" s="1138">
        <v>0</v>
      </c>
      <c r="I42" s="1138">
        <v>0</v>
      </c>
      <c r="J42" s="1160"/>
      <c r="K42" s="1147" t="e">
        <f t="shared" si="1"/>
        <v>#DIV/0!</v>
      </c>
      <c r="L42" s="1115"/>
    </row>
    <row r="43" spans="1:12" ht="18" customHeight="1">
      <c r="A43" s="1186" t="s">
        <v>364</v>
      </c>
      <c r="B43" s="1187" t="s">
        <v>129</v>
      </c>
      <c r="C43" s="1188" t="s">
        <v>430</v>
      </c>
      <c r="D43" s="1229" t="s">
        <v>238</v>
      </c>
      <c r="E43" s="1132">
        <f>E44+E47</f>
        <v>5</v>
      </c>
      <c r="F43" s="1132" t="e">
        <f>#REF!+F44+F47+#REF!+F48</f>
        <v>#REF!</v>
      </c>
      <c r="G43" s="1132" t="e">
        <f>#REF!+G44+G47+#REF!+G48</f>
        <v>#REF!</v>
      </c>
      <c r="H43" s="1132" t="e">
        <f>#REF!+H44+H47+#REF!+H48</f>
        <v>#REF!</v>
      </c>
      <c r="I43" s="1132" t="e">
        <f>#REF!+I44+I47+#REF!+I48</f>
        <v>#REF!</v>
      </c>
      <c r="J43" s="1132">
        <f>J44+J47</f>
        <v>8</v>
      </c>
      <c r="K43" s="1170">
        <f t="shared" si="1"/>
        <v>160</v>
      </c>
      <c r="L43" s="1115"/>
    </row>
    <row r="44" spans="1:12" s="47" customFormat="1" ht="89.25">
      <c r="A44" s="1200" t="s">
        <v>200</v>
      </c>
      <c r="B44" s="1230" t="s">
        <v>129</v>
      </c>
      <c r="C44" s="1200" t="s">
        <v>957</v>
      </c>
      <c r="D44" s="1367" t="s">
        <v>911</v>
      </c>
      <c r="E44" s="1232">
        <f>SUM(E45:E46)</f>
        <v>4</v>
      </c>
      <c r="F44" s="1133"/>
      <c r="G44" s="1133"/>
      <c r="H44" s="1133"/>
      <c r="I44" s="1133"/>
      <c r="J44" s="1164">
        <f>SUM(J45:J46)</f>
        <v>7</v>
      </c>
      <c r="K44" s="1145">
        <f>J44/E44*100</f>
        <v>175</v>
      </c>
      <c r="L44" s="1116"/>
    </row>
    <row r="45" spans="1:12" s="47" customFormat="1" ht="60">
      <c r="A45" s="1204" t="s">
        <v>156</v>
      </c>
      <c r="B45" s="1204" t="s">
        <v>424</v>
      </c>
      <c r="C45" s="1204" t="s">
        <v>912</v>
      </c>
      <c r="D45" s="1368" t="s">
        <v>913</v>
      </c>
      <c r="E45" s="1233">
        <v>2</v>
      </c>
      <c r="F45" s="1133"/>
      <c r="G45" s="1133"/>
      <c r="H45" s="1133"/>
      <c r="I45" s="1133"/>
      <c r="J45" s="1131">
        <v>4.3</v>
      </c>
      <c r="K45" s="1148">
        <f>J45/E45*100</f>
        <v>215</v>
      </c>
      <c r="L45" s="1116"/>
    </row>
    <row r="46" spans="1:12" s="47" customFormat="1" ht="60">
      <c r="A46" s="1204" t="s">
        <v>157</v>
      </c>
      <c r="B46" s="1204" t="s">
        <v>424</v>
      </c>
      <c r="C46" s="1204" t="s">
        <v>914</v>
      </c>
      <c r="D46" s="1368" t="s">
        <v>915</v>
      </c>
      <c r="E46" s="1233">
        <v>2</v>
      </c>
      <c r="F46" s="1133"/>
      <c r="G46" s="1133"/>
      <c r="H46" s="1133"/>
      <c r="I46" s="1133"/>
      <c r="J46" s="1131">
        <v>2.7</v>
      </c>
      <c r="K46" s="1148">
        <f>J46/E46*100</f>
        <v>135</v>
      </c>
      <c r="L46" s="1116"/>
    </row>
    <row r="47" spans="1:12" s="47" customFormat="1" ht="45" customHeight="1">
      <c r="A47" s="1200" t="s">
        <v>4</v>
      </c>
      <c r="B47" s="1230" t="s">
        <v>129</v>
      </c>
      <c r="C47" s="1200" t="s">
        <v>916</v>
      </c>
      <c r="D47" s="1367" t="s">
        <v>917</v>
      </c>
      <c r="E47" s="1232">
        <f>E48</f>
        <v>1</v>
      </c>
      <c r="F47" s="1133"/>
      <c r="G47" s="1133"/>
      <c r="H47" s="1133"/>
      <c r="I47" s="1133"/>
      <c r="J47" s="1164">
        <f>J48</f>
        <v>1</v>
      </c>
      <c r="K47" s="1145">
        <f>J47/E47*100</f>
        <v>100</v>
      </c>
      <c r="L47" s="1116"/>
    </row>
    <row r="48" spans="1:12" ht="48">
      <c r="A48" s="1191" t="s">
        <v>5</v>
      </c>
      <c r="B48" s="1202" t="s">
        <v>129</v>
      </c>
      <c r="C48" s="254" t="s">
        <v>920</v>
      </c>
      <c r="D48" s="1203" t="s">
        <v>919</v>
      </c>
      <c r="E48" s="1194">
        <f aca="true" t="shared" si="5" ref="E48:J48">SUM(E49:E50)</f>
        <v>1</v>
      </c>
      <c r="F48" s="1194">
        <f t="shared" si="5"/>
        <v>0</v>
      </c>
      <c r="G48" s="1194">
        <f t="shared" si="5"/>
        <v>0</v>
      </c>
      <c r="H48" s="1194">
        <f t="shared" si="5"/>
        <v>0</v>
      </c>
      <c r="I48" s="1194">
        <f t="shared" si="5"/>
        <v>0</v>
      </c>
      <c r="J48" s="1194">
        <f t="shared" si="5"/>
        <v>1</v>
      </c>
      <c r="K48" s="1145">
        <f t="shared" si="1"/>
        <v>100</v>
      </c>
      <c r="L48" s="1115"/>
    </row>
    <row r="49" spans="1:12" ht="108">
      <c r="A49" s="1201" t="s">
        <v>156</v>
      </c>
      <c r="B49" s="1201" t="s">
        <v>130</v>
      </c>
      <c r="C49" s="259" t="s">
        <v>922</v>
      </c>
      <c r="D49" s="1234" t="s">
        <v>921</v>
      </c>
      <c r="E49" s="1199">
        <v>0</v>
      </c>
      <c r="F49" s="1235"/>
      <c r="G49" s="1235"/>
      <c r="H49" s="1235"/>
      <c r="I49" s="1235"/>
      <c r="J49" s="1153">
        <v>0</v>
      </c>
      <c r="K49" s="1148" t="s">
        <v>901</v>
      </c>
      <c r="L49" s="1115"/>
    </row>
    <row r="50" spans="1:12" ht="108">
      <c r="A50" s="1201" t="s">
        <v>162</v>
      </c>
      <c r="B50" s="1201" t="s">
        <v>572</v>
      </c>
      <c r="C50" s="259" t="s">
        <v>922</v>
      </c>
      <c r="D50" s="1234" t="s">
        <v>921</v>
      </c>
      <c r="E50" s="1199">
        <v>1</v>
      </c>
      <c r="F50" s="1235"/>
      <c r="G50" s="1235"/>
      <c r="H50" s="1235"/>
      <c r="I50" s="1235"/>
      <c r="J50" s="1153">
        <v>1</v>
      </c>
      <c r="K50" s="1148">
        <f>J50/E50*100</f>
        <v>100</v>
      </c>
      <c r="L50" s="1115"/>
    </row>
    <row r="51" spans="1:12" ht="20.25" customHeight="1">
      <c r="A51" s="1237" t="s">
        <v>439</v>
      </c>
      <c r="B51" s="1179" t="s">
        <v>129</v>
      </c>
      <c r="C51" s="1181" t="s">
        <v>432</v>
      </c>
      <c r="D51" s="1181" t="s">
        <v>242</v>
      </c>
      <c r="E51" s="1139">
        <f aca="true" t="shared" si="6" ref="E51:J51">E52</f>
        <v>135743.6</v>
      </c>
      <c r="F51" s="1238">
        <f t="shared" si="6"/>
        <v>2178.2</v>
      </c>
      <c r="G51" s="1238">
        <f t="shared" si="6"/>
        <v>3707.1</v>
      </c>
      <c r="H51" s="1238">
        <f t="shared" si="6"/>
        <v>5722.2</v>
      </c>
      <c r="I51" s="1238">
        <f t="shared" si="6"/>
        <v>2222.3</v>
      </c>
      <c r="J51" s="1139">
        <f t="shared" si="6"/>
        <v>67867.2</v>
      </c>
      <c r="K51" s="1169">
        <f t="shared" si="1"/>
        <v>49.996611258284</v>
      </c>
      <c r="L51" s="1115"/>
    </row>
    <row r="52" spans="1:12" ht="24.75" customHeight="1">
      <c r="A52" s="1239" t="s">
        <v>82</v>
      </c>
      <c r="B52" s="1240" t="s">
        <v>128</v>
      </c>
      <c r="C52" s="1188" t="s">
        <v>433</v>
      </c>
      <c r="D52" s="1189" t="s">
        <v>282</v>
      </c>
      <c r="E52" s="1225">
        <f>E56+E53</f>
        <v>135743.6</v>
      </c>
      <c r="F52" s="1140">
        <f>F53+F56</f>
        <v>2178.2</v>
      </c>
      <c r="G52" s="1140">
        <f>G53+G56</f>
        <v>3707.1</v>
      </c>
      <c r="H52" s="1140">
        <f>H53+H56</f>
        <v>5722.2</v>
      </c>
      <c r="I52" s="1140">
        <f>I53+I56</f>
        <v>2222.3</v>
      </c>
      <c r="J52" s="1225">
        <f>J53+J56</f>
        <v>67867.2</v>
      </c>
      <c r="K52" s="1171">
        <f t="shared" si="1"/>
        <v>49.996611258284</v>
      </c>
      <c r="L52" s="1115"/>
    </row>
    <row r="53" spans="1:12" s="236" customFormat="1" ht="15">
      <c r="A53" s="1191" t="s">
        <v>210</v>
      </c>
      <c r="B53" s="1376" t="s">
        <v>129</v>
      </c>
      <c r="C53" s="1377" t="s">
        <v>958</v>
      </c>
      <c r="D53" s="1378" t="s">
        <v>959</v>
      </c>
      <c r="E53" s="1219">
        <f>E54</f>
        <v>113366.4</v>
      </c>
      <c r="F53" s="1379">
        <f aca="true" t="shared" si="7" ref="F53:I54">F54</f>
        <v>0</v>
      </c>
      <c r="G53" s="1379">
        <f t="shared" si="7"/>
        <v>1500</v>
      </c>
      <c r="H53" s="1379">
        <f t="shared" si="7"/>
        <v>3500</v>
      </c>
      <c r="I53" s="1379">
        <f t="shared" si="7"/>
        <v>0</v>
      </c>
      <c r="J53" s="1386">
        <f>J54</f>
        <v>56683.2</v>
      </c>
      <c r="K53" s="1146">
        <f aca="true" t="shared" si="8" ref="K53:K67">J53/E53*100</f>
        <v>50</v>
      </c>
      <c r="L53" s="1380"/>
    </row>
    <row r="54" spans="1:12" s="236" customFormat="1" ht="13.5">
      <c r="A54" s="1209" t="s">
        <v>211</v>
      </c>
      <c r="B54" s="1381" t="s">
        <v>129</v>
      </c>
      <c r="C54" s="1382" t="s">
        <v>960</v>
      </c>
      <c r="D54" s="1383" t="s">
        <v>961</v>
      </c>
      <c r="E54" s="1219">
        <f>E55</f>
        <v>113366.4</v>
      </c>
      <c r="F54" s="1227">
        <f t="shared" si="7"/>
        <v>0</v>
      </c>
      <c r="G54" s="1227">
        <f t="shared" si="7"/>
        <v>1500</v>
      </c>
      <c r="H54" s="1227">
        <f t="shared" si="7"/>
        <v>3500</v>
      </c>
      <c r="I54" s="1227">
        <f t="shared" si="7"/>
        <v>0</v>
      </c>
      <c r="J54" s="1386">
        <f>J55</f>
        <v>56683.2</v>
      </c>
      <c r="K54" s="1146">
        <f t="shared" si="8"/>
        <v>50</v>
      </c>
      <c r="L54" s="1380"/>
    </row>
    <row r="55" spans="1:12" s="236" customFormat="1" ht="36">
      <c r="A55" s="1209" t="s">
        <v>212</v>
      </c>
      <c r="B55" s="1224" t="s">
        <v>424</v>
      </c>
      <c r="C55" s="257" t="s">
        <v>962</v>
      </c>
      <c r="D55" s="1222" t="s">
        <v>963</v>
      </c>
      <c r="E55" s="1249">
        <v>113366.4</v>
      </c>
      <c r="F55" s="1384">
        <v>0</v>
      </c>
      <c r="G55" s="1384">
        <v>1500</v>
      </c>
      <c r="H55" s="1384">
        <v>3500</v>
      </c>
      <c r="I55" s="1384">
        <v>0</v>
      </c>
      <c r="J55" s="1385">
        <v>56683.2</v>
      </c>
      <c r="K55" s="1146">
        <f t="shared" si="8"/>
        <v>50</v>
      </c>
      <c r="L55" s="1380"/>
    </row>
    <row r="56" spans="1:12" ht="27" customHeight="1">
      <c r="A56" s="1186" t="s">
        <v>394</v>
      </c>
      <c r="B56" s="1207" t="s">
        <v>129</v>
      </c>
      <c r="C56" s="1241" t="s">
        <v>964</v>
      </c>
      <c r="D56" s="1229" t="s">
        <v>283</v>
      </c>
      <c r="E56" s="1225">
        <f aca="true" t="shared" si="9" ref="E56:J56">E57+E61</f>
        <v>22377.2</v>
      </c>
      <c r="F56" s="1140">
        <f t="shared" si="9"/>
        <v>2178.2</v>
      </c>
      <c r="G56" s="1140">
        <f t="shared" si="9"/>
        <v>2207.1</v>
      </c>
      <c r="H56" s="1140">
        <f t="shared" si="9"/>
        <v>2222.2</v>
      </c>
      <c r="I56" s="1140">
        <f t="shared" si="9"/>
        <v>2222.3</v>
      </c>
      <c r="J56" s="1225">
        <f t="shared" si="9"/>
        <v>11183.999999999998</v>
      </c>
      <c r="K56" s="1171">
        <f t="shared" si="8"/>
        <v>49.97944336199345</v>
      </c>
      <c r="L56" s="1115"/>
    </row>
    <row r="57" spans="1:12" ht="27.75" customHeight="1">
      <c r="A57" s="1242" t="s">
        <v>153</v>
      </c>
      <c r="B57" s="1243" t="s">
        <v>129</v>
      </c>
      <c r="C57" s="1244" t="s">
        <v>965</v>
      </c>
      <c r="D57" s="1245" t="s">
        <v>397</v>
      </c>
      <c r="E57" s="1246">
        <f aca="true" t="shared" si="10" ref="E57:J57">E58</f>
        <v>4992</v>
      </c>
      <c r="F57" s="1247">
        <f t="shared" si="10"/>
        <v>435.6</v>
      </c>
      <c r="G57" s="1247">
        <f t="shared" si="10"/>
        <v>419.4</v>
      </c>
      <c r="H57" s="1247">
        <f t="shared" si="10"/>
        <v>419.5</v>
      </c>
      <c r="I57" s="1247">
        <f t="shared" si="10"/>
        <v>419.5</v>
      </c>
      <c r="J57" s="1141">
        <f t="shared" si="10"/>
        <v>2491.9</v>
      </c>
      <c r="K57" s="1166">
        <f t="shared" si="8"/>
        <v>49.91786858974359</v>
      </c>
      <c r="L57" s="1115"/>
    </row>
    <row r="58" spans="1:12" ht="56.25" customHeight="1">
      <c r="A58" s="1196" t="s">
        <v>154</v>
      </c>
      <c r="B58" s="526" t="s">
        <v>129</v>
      </c>
      <c r="C58" s="260" t="s">
        <v>966</v>
      </c>
      <c r="D58" s="1248" t="s">
        <v>801</v>
      </c>
      <c r="E58" s="1219">
        <f aca="true" t="shared" si="11" ref="E58:J58">SUM(E59:E60)</f>
        <v>4992</v>
      </c>
      <c r="F58" s="1227">
        <f t="shared" si="11"/>
        <v>435.6</v>
      </c>
      <c r="G58" s="1227">
        <f t="shared" si="11"/>
        <v>419.4</v>
      </c>
      <c r="H58" s="1227">
        <f t="shared" si="11"/>
        <v>419.5</v>
      </c>
      <c r="I58" s="1227">
        <f t="shared" si="11"/>
        <v>419.5</v>
      </c>
      <c r="J58" s="1219">
        <f t="shared" si="11"/>
        <v>2491.9</v>
      </c>
      <c r="K58" s="1146">
        <f t="shared" si="8"/>
        <v>49.91786858974359</v>
      </c>
      <c r="L58" s="1115"/>
    </row>
    <row r="59" spans="1:12" ht="67.5" customHeight="1">
      <c r="A59" s="1197" t="s">
        <v>156</v>
      </c>
      <c r="B59" s="1197" t="s">
        <v>424</v>
      </c>
      <c r="C59" s="261" t="s">
        <v>967</v>
      </c>
      <c r="D59" s="1205" t="s">
        <v>32</v>
      </c>
      <c r="E59" s="1249">
        <v>4983.9</v>
      </c>
      <c r="F59" s="1142">
        <v>435.6</v>
      </c>
      <c r="G59" s="1142">
        <v>419.4</v>
      </c>
      <c r="H59" s="1142">
        <v>419.5</v>
      </c>
      <c r="I59" s="1142">
        <v>419.5</v>
      </c>
      <c r="J59" s="1165">
        <v>2491.9</v>
      </c>
      <c r="K59" s="1149">
        <f t="shared" si="8"/>
        <v>49.998996769598115</v>
      </c>
      <c r="L59" s="1115"/>
    </row>
    <row r="60" spans="1:12" ht="95.25" customHeight="1">
      <c r="A60" s="1197" t="s">
        <v>157</v>
      </c>
      <c r="B60" s="1197" t="s">
        <v>424</v>
      </c>
      <c r="C60" s="261" t="s">
        <v>968</v>
      </c>
      <c r="D60" s="1205" t="s">
        <v>17</v>
      </c>
      <c r="E60" s="1249">
        <v>8.1</v>
      </c>
      <c r="F60" s="1142"/>
      <c r="G60" s="1142"/>
      <c r="H60" s="1142"/>
      <c r="I60" s="1142"/>
      <c r="J60" s="1153"/>
      <c r="K60" s="1149">
        <f t="shared" si="8"/>
        <v>0</v>
      </c>
      <c r="L60" s="1115"/>
    </row>
    <row r="61" spans="1:12" ht="56.25" customHeight="1">
      <c r="A61" s="1242" t="s">
        <v>299</v>
      </c>
      <c r="B61" s="1250" t="s">
        <v>129</v>
      </c>
      <c r="C61" s="1244" t="s">
        <v>969</v>
      </c>
      <c r="D61" s="1245" t="s">
        <v>393</v>
      </c>
      <c r="E61" s="1166">
        <f aca="true" t="shared" si="12" ref="E61:J61">E62</f>
        <v>17385.2</v>
      </c>
      <c r="F61" s="1251">
        <f t="shared" si="12"/>
        <v>1742.6</v>
      </c>
      <c r="G61" s="1251">
        <f t="shared" si="12"/>
        <v>1787.7</v>
      </c>
      <c r="H61" s="1251">
        <f t="shared" si="12"/>
        <v>1802.7</v>
      </c>
      <c r="I61" s="1251">
        <f t="shared" si="12"/>
        <v>1802.8</v>
      </c>
      <c r="J61" s="1166">
        <f t="shared" si="12"/>
        <v>8692.099999999999</v>
      </c>
      <c r="K61" s="1166">
        <f t="shared" si="8"/>
        <v>49.99712399052066</v>
      </c>
      <c r="L61" s="1115"/>
    </row>
    <row r="62" spans="1:12" ht="54.75" customHeight="1">
      <c r="A62" s="1196" t="s">
        <v>395</v>
      </c>
      <c r="B62" s="526" t="s">
        <v>129</v>
      </c>
      <c r="C62" s="260" t="s">
        <v>970</v>
      </c>
      <c r="D62" s="1252" t="s">
        <v>803</v>
      </c>
      <c r="E62" s="1219">
        <f>SUM(E63:E64)</f>
        <v>17385.2</v>
      </c>
      <c r="F62" s="1227">
        <f>SUM(F63:F64)</f>
        <v>1742.6</v>
      </c>
      <c r="G62" s="1227">
        <f>SUM(G63:G64)</f>
        <v>1787.7</v>
      </c>
      <c r="H62" s="1227">
        <f>SUM(H63:H64)</f>
        <v>1802.7</v>
      </c>
      <c r="I62" s="1227">
        <f>SUM(I63:I64)</f>
        <v>1802.8</v>
      </c>
      <c r="J62" s="1167">
        <f>J63+J64</f>
        <v>8692.099999999999</v>
      </c>
      <c r="K62" s="1146">
        <f t="shared" si="8"/>
        <v>49.99712399052066</v>
      </c>
      <c r="L62" s="1115"/>
    </row>
    <row r="63" spans="1:12" ht="37.5" customHeight="1">
      <c r="A63" s="1209" t="s">
        <v>156</v>
      </c>
      <c r="B63" s="350" t="s">
        <v>424</v>
      </c>
      <c r="C63" s="262" t="s">
        <v>971</v>
      </c>
      <c r="D63" s="1198" t="s">
        <v>18</v>
      </c>
      <c r="E63" s="1223">
        <v>12791.9</v>
      </c>
      <c r="F63" s="1144">
        <v>1470</v>
      </c>
      <c r="G63" s="1144">
        <v>1500</v>
      </c>
      <c r="H63" s="1144">
        <v>1515</v>
      </c>
      <c r="I63" s="1144">
        <v>1515</v>
      </c>
      <c r="J63" s="1168">
        <v>6395.4</v>
      </c>
      <c r="K63" s="1149">
        <f t="shared" si="8"/>
        <v>49.99570040416201</v>
      </c>
      <c r="L63" s="1115"/>
    </row>
    <row r="64" spans="1:12" ht="35.25" customHeight="1">
      <c r="A64" s="1209" t="s">
        <v>157</v>
      </c>
      <c r="B64" s="350" t="s">
        <v>424</v>
      </c>
      <c r="C64" s="262" t="s">
        <v>972</v>
      </c>
      <c r="D64" s="1198" t="s">
        <v>392</v>
      </c>
      <c r="E64" s="1223">
        <v>4593.3</v>
      </c>
      <c r="F64" s="1137">
        <v>272.6</v>
      </c>
      <c r="G64" s="1137">
        <v>287.7</v>
      </c>
      <c r="H64" s="1137">
        <v>287.7</v>
      </c>
      <c r="I64" s="1137">
        <v>287.8</v>
      </c>
      <c r="J64" s="1168">
        <v>2296.7</v>
      </c>
      <c r="K64" s="1149">
        <f t="shared" si="8"/>
        <v>50.00108854200683</v>
      </c>
      <c r="L64" s="1115"/>
    </row>
    <row r="65" spans="1:12" ht="15.75" customHeight="1" hidden="1">
      <c r="A65" s="1204"/>
      <c r="B65" s="1200"/>
      <c r="C65" s="254"/>
      <c r="D65" s="71"/>
      <c r="E65" s="1253"/>
      <c r="F65" s="1254"/>
      <c r="G65" s="1254"/>
      <c r="H65" s="1254"/>
      <c r="I65" s="1254"/>
      <c r="J65" s="1160"/>
      <c r="K65" s="1147" t="e">
        <f t="shared" si="8"/>
        <v>#DIV/0!</v>
      </c>
      <c r="L65" s="1115"/>
    </row>
    <row r="66" spans="1:12" ht="24.75" customHeight="1" hidden="1" thickBot="1">
      <c r="A66" s="1204"/>
      <c r="B66" s="1204"/>
      <c r="C66" s="253"/>
      <c r="D66" s="1198"/>
      <c r="E66" s="1206"/>
      <c r="F66" s="1236"/>
      <c r="G66" s="1236"/>
      <c r="H66" s="1236"/>
      <c r="I66" s="1236"/>
      <c r="J66" s="1160"/>
      <c r="K66" s="1147" t="e">
        <f t="shared" si="8"/>
        <v>#DIV/0!</v>
      </c>
      <c r="L66" s="1115"/>
    </row>
    <row r="67" spans="1:12" ht="18.75">
      <c r="A67" s="1255"/>
      <c r="B67" s="1255"/>
      <c r="C67" s="1256"/>
      <c r="D67" s="1257" t="s">
        <v>302</v>
      </c>
      <c r="E67" s="1258">
        <f aca="true" t="shared" si="13" ref="E67:J67">E19+E51</f>
        <v>145000</v>
      </c>
      <c r="F67" s="1258" t="e">
        <f t="shared" si="13"/>
        <v>#REF!</v>
      </c>
      <c r="G67" s="1258" t="e">
        <f t="shared" si="13"/>
        <v>#REF!</v>
      </c>
      <c r="H67" s="1258" t="e">
        <f t="shared" si="13"/>
        <v>#REF!</v>
      </c>
      <c r="I67" s="1258" t="e">
        <f t="shared" si="13"/>
        <v>#REF!</v>
      </c>
      <c r="J67" s="1258">
        <f t="shared" si="13"/>
        <v>72577.7</v>
      </c>
      <c r="K67" s="1172">
        <f t="shared" si="8"/>
        <v>50.05358620689655</v>
      </c>
      <c r="L67" s="1115"/>
    </row>
    <row r="68" spans="1:12" ht="15.75" customHeight="1" hidden="1" thickBot="1">
      <c r="A68" s="83"/>
      <c r="B68" s="84"/>
      <c r="C68" s="1083"/>
      <c r="D68" s="140" t="s">
        <v>303</v>
      </c>
      <c r="E68" s="1154" t="e">
        <f>#REF!</f>
        <v>#REF!</v>
      </c>
      <c r="F68" s="145" t="e">
        <f>Источники!#REF!</f>
        <v>#REF!</v>
      </c>
      <c r="G68" s="142" t="e">
        <f>Источники!#REF!</f>
        <v>#REF!</v>
      </c>
      <c r="H68" s="142" t="e">
        <f>Источники!#REF!</f>
        <v>#REF!</v>
      </c>
      <c r="I68" s="1113" t="e">
        <f>Источники!#REF!</f>
        <v>#REF!</v>
      </c>
      <c r="J68" s="1161"/>
      <c r="K68" s="1151"/>
      <c r="L68" s="1115"/>
    </row>
    <row r="69" spans="1:12" ht="15.75" customHeight="1" hidden="1" thickBot="1">
      <c r="A69" s="54"/>
      <c r="B69" s="33"/>
      <c r="C69" s="33"/>
      <c r="D69" s="141" t="s">
        <v>537</v>
      </c>
      <c r="E69" s="1155" t="e">
        <f>E67+E68</f>
        <v>#REF!</v>
      </c>
      <c r="F69" s="143" t="e">
        <f>#REF!</f>
        <v>#REF!</v>
      </c>
      <c r="G69" s="144" t="e">
        <f>#REF!</f>
        <v>#REF!</v>
      </c>
      <c r="H69" s="144" t="e">
        <f>#REF!</f>
        <v>#REF!</v>
      </c>
      <c r="I69" s="1114" t="e">
        <f>#REF!</f>
        <v>#REF!</v>
      </c>
      <c r="J69" s="1161"/>
      <c r="K69" s="1151"/>
      <c r="L69" s="1115"/>
    </row>
    <row r="70" spans="1:12" ht="15.75">
      <c r="A70" s="16"/>
      <c r="B70" s="16"/>
      <c r="C70" s="16"/>
      <c r="J70" s="1161"/>
      <c r="K70" s="1151"/>
      <c r="L70" s="1115"/>
    </row>
    <row r="71" spans="1:4" ht="15.75" hidden="1">
      <c r="A71" s="34"/>
      <c r="B71" s="34"/>
      <c r="C71" s="34"/>
      <c r="D71" s="225" t="e">
        <f>#REF!</f>
        <v>#REF!</v>
      </c>
    </row>
  </sheetData>
  <sheetProtection/>
  <mergeCells count="25">
    <mergeCell ref="D1:E1"/>
    <mergeCell ref="D3:E3"/>
    <mergeCell ref="D4:E4"/>
    <mergeCell ref="D12:E12"/>
    <mergeCell ref="D13:E13"/>
    <mergeCell ref="H8:I8"/>
    <mergeCell ref="D9:E9"/>
    <mergeCell ref="F8:G8"/>
    <mergeCell ref="D6:E6"/>
    <mergeCell ref="F17:F18"/>
    <mergeCell ref="H17:H18"/>
    <mergeCell ref="I17:I18"/>
    <mergeCell ref="D8:E8"/>
    <mergeCell ref="D17:D18"/>
    <mergeCell ref="D7:E7"/>
    <mergeCell ref="J17:J18"/>
    <mergeCell ref="K17:K18"/>
    <mergeCell ref="A14:K15"/>
    <mergeCell ref="G17:G18"/>
    <mergeCell ref="D2:E2"/>
    <mergeCell ref="D5:E5"/>
    <mergeCell ref="D10:E10"/>
    <mergeCell ref="D11:E11"/>
    <mergeCell ref="A16:E16"/>
    <mergeCell ref="B17:C17"/>
  </mergeCells>
  <printOptions/>
  <pageMargins left="0.24" right="0.21" top="0.36" bottom="0.5" header="0.38" footer="0.2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SheetLayoutView="100" zoomScalePageLayoutView="0" workbookViewId="0" topLeftCell="B1">
      <selection activeCell="O145" sqref="O145"/>
    </sheetView>
  </sheetViews>
  <sheetFormatPr defaultColWidth="9.00390625" defaultRowHeight="12.75"/>
  <cols>
    <col min="1" max="1" width="7.75390625" style="0" hidden="1" customWidth="1"/>
    <col min="2" max="2" width="6.625" style="760" customWidth="1"/>
    <col min="3" max="3" width="50.625" style="0" customWidth="1"/>
    <col min="4" max="4" width="6.25390625" style="0" customWidth="1"/>
    <col min="5" max="5" width="6.75390625" style="0" customWidth="1"/>
    <col min="6" max="6" width="13.25390625" style="0" customWidth="1"/>
    <col min="7" max="7" width="5.25390625" style="0" customWidth="1"/>
    <col min="8" max="8" width="8.625" style="0" hidden="1" customWidth="1"/>
    <col min="9" max="9" width="12.75390625" style="1326" customWidth="1"/>
    <col min="10" max="10" width="7.125" style="0" hidden="1" customWidth="1"/>
    <col min="11" max="11" width="8.375" style="0" hidden="1" customWidth="1"/>
    <col min="12" max="12" width="9.25390625" style="0" hidden="1" customWidth="1"/>
    <col min="13" max="13" width="8.00390625" style="0" hidden="1" customWidth="1"/>
    <col min="14" max="14" width="0" style="0" hidden="1" customWidth="1"/>
    <col min="15" max="15" width="12.125" style="1300" bestFit="1" customWidth="1"/>
    <col min="16" max="16" width="12.75390625" style="1300" customWidth="1"/>
  </cols>
  <sheetData>
    <row r="1" spans="2:16" ht="18.75">
      <c r="B1" s="1419" t="s">
        <v>859</v>
      </c>
      <c r="C1" s="1419"/>
      <c r="D1" s="1419"/>
      <c r="E1" s="1419"/>
      <c r="F1" s="1419"/>
      <c r="G1" s="1419"/>
      <c r="H1" s="1419"/>
      <c r="I1" s="1419"/>
      <c r="J1" s="1419"/>
      <c r="K1" s="1419"/>
      <c r="L1" s="1419"/>
      <c r="M1" s="1419"/>
      <c r="N1" s="1419"/>
      <c r="O1" s="1419"/>
      <c r="P1" s="1419"/>
    </row>
    <row r="2" spans="1:16" ht="17.25" customHeight="1">
      <c r="A2" s="88"/>
      <c r="B2" s="1420" t="s">
        <v>874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</row>
    <row r="3" spans="1:16" ht="15.75" customHeight="1">
      <c r="A3" s="88"/>
      <c r="B3" s="1421" t="s">
        <v>982</v>
      </c>
      <c r="C3" s="1421"/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</row>
    <row r="4" spans="1:16" ht="12.75" customHeight="1" thickBot="1">
      <c r="A4" s="88"/>
      <c r="B4" s="88"/>
      <c r="C4" s="1418"/>
      <c r="D4" s="1418"/>
      <c r="E4" s="1418"/>
      <c r="F4" s="1418"/>
      <c r="G4" s="1418"/>
      <c r="H4" s="1418"/>
      <c r="I4" s="1418"/>
      <c r="J4" s="1130"/>
      <c r="K4" s="1130"/>
      <c r="L4" s="1130"/>
      <c r="M4" s="1130"/>
      <c r="P4" s="1364" t="s">
        <v>184</v>
      </c>
    </row>
    <row r="5" spans="1:16" ht="90" thickBot="1">
      <c r="A5" s="52" t="s">
        <v>78</v>
      </c>
      <c r="B5" s="1298" t="s">
        <v>558</v>
      </c>
      <c r="C5" s="1298" t="s">
        <v>185</v>
      </c>
      <c r="D5" s="1298" t="s">
        <v>336</v>
      </c>
      <c r="E5" s="1298" t="s">
        <v>197</v>
      </c>
      <c r="F5" s="1298" t="s">
        <v>195</v>
      </c>
      <c r="G5" s="1298" t="s">
        <v>80</v>
      </c>
      <c r="H5" s="1298" t="s">
        <v>196</v>
      </c>
      <c r="I5" s="1305" t="s">
        <v>857</v>
      </c>
      <c r="J5" s="408" t="s">
        <v>539</v>
      </c>
      <c r="K5" s="408" t="s">
        <v>540</v>
      </c>
      <c r="L5" s="408" t="s">
        <v>528</v>
      </c>
      <c r="M5" s="408" t="s">
        <v>529</v>
      </c>
      <c r="N5" s="1299"/>
      <c r="O5" s="1301" t="s">
        <v>853</v>
      </c>
      <c r="P5" s="1301" t="s">
        <v>854</v>
      </c>
    </row>
    <row r="6" spans="1:16" ht="12.75">
      <c r="A6" s="55">
        <v>1</v>
      </c>
      <c r="B6" s="1034" t="s">
        <v>486</v>
      </c>
      <c r="C6" s="1034">
        <v>2</v>
      </c>
      <c r="D6" s="1034" t="s">
        <v>364</v>
      </c>
      <c r="E6" s="1034" t="s">
        <v>445</v>
      </c>
      <c r="F6" s="1034" t="s">
        <v>254</v>
      </c>
      <c r="G6" s="1034" t="s">
        <v>255</v>
      </c>
      <c r="H6" s="1034" t="s">
        <v>255</v>
      </c>
      <c r="I6" s="1331">
        <v>7</v>
      </c>
      <c r="J6" s="1331">
        <v>7</v>
      </c>
      <c r="K6" s="1331">
        <v>7</v>
      </c>
      <c r="L6" s="1331">
        <v>7</v>
      </c>
      <c r="M6" s="1331">
        <v>7</v>
      </c>
      <c r="N6" s="1331">
        <v>7</v>
      </c>
      <c r="O6" s="1331">
        <v>8</v>
      </c>
      <c r="P6" s="1331">
        <v>9</v>
      </c>
    </row>
    <row r="7" spans="1:16" ht="18" customHeight="1" hidden="1" thickBot="1">
      <c r="A7" s="55"/>
      <c r="B7" s="1260"/>
      <c r="C7" s="1261" t="e">
        <f>#REF!</f>
        <v>#REF!</v>
      </c>
      <c r="D7" s="1261" t="e">
        <f>#REF!</f>
        <v>#REF!</v>
      </c>
      <c r="E7" s="1261"/>
      <c r="F7" s="1261"/>
      <c r="G7" s="1261"/>
      <c r="H7" s="1261"/>
      <c r="I7" s="1306" t="e">
        <f>I8</f>
        <v>#REF!</v>
      </c>
      <c r="J7" s="223"/>
      <c r="K7" s="223"/>
      <c r="L7" s="223"/>
      <c r="M7" s="223"/>
      <c r="N7" s="56"/>
      <c r="O7" s="1302"/>
      <c r="P7" s="1302"/>
    </row>
    <row r="8" spans="1:16" ht="18" customHeight="1" hidden="1" thickBot="1">
      <c r="A8" s="55"/>
      <c r="B8" s="1262" t="s">
        <v>486</v>
      </c>
      <c r="C8" s="1263" t="e">
        <f>#REF!</f>
        <v>#REF!</v>
      </c>
      <c r="D8" s="1263" t="e">
        <f>#REF!</f>
        <v>#REF!</v>
      </c>
      <c r="E8" s="1262" t="s">
        <v>389</v>
      </c>
      <c r="F8" s="1263"/>
      <c r="G8" s="1263"/>
      <c r="H8" s="1263"/>
      <c r="I8" s="1307" t="e">
        <f>I9+I12</f>
        <v>#REF!</v>
      </c>
      <c r="J8" s="223"/>
      <c r="K8" s="223"/>
      <c r="L8" s="223"/>
      <c r="M8" s="223"/>
      <c r="N8" s="56"/>
      <c r="O8" s="1302"/>
      <c r="P8" s="1302"/>
    </row>
    <row r="9" spans="1:16" ht="16.5" hidden="1" thickBot="1">
      <c r="A9" s="98" t="s">
        <v>438</v>
      </c>
      <c r="B9" s="1063" t="s">
        <v>210</v>
      </c>
      <c r="C9" s="1264" t="e">
        <f>#REF!</f>
        <v>#REF!</v>
      </c>
      <c r="D9" s="1061" t="e">
        <f>#REF!</f>
        <v>#REF!</v>
      </c>
      <c r="E9" s="1063" t="s">
        <v>389</v>
      </c>
      <c r="F9" s="1061" t="e">
        <f>#REF!</f>
        <v>#REF!</v>
      </c>
      <c r="G9" s="1061"/>
      <c r="H9" s="1061"/>
      <c r="I9" s="1308" t="e">
        <f>SUM(I10:I11)</f>
        <v>#REF!</v>
      </c>
      <c r="J9" s="127"/>
      <c r="K9" s="127"/>
      <c r="L9" s="127"/>
      <c r="M9" s="127"/>
      <c r="N9" s="56"/>
      <c r="O9" s="1302"/>
      <c r="P9" s="1302"/>
    </row>
    <row r="10" spans="1:16" ht="15.75" hidden="1">
      <c r="A10" s="1067"/>
      <c r="B10" s="1062" t="e">
        <f>#REF!</f>
        <v>#REF!</v>
      </c>
      <c r="C10" s="1265" t="e">
        <f>#REF!</f>
        <v>#REF!</v>
      </c>
      <c r="D10" s="1060" t="e">
        <f>#REF!</f>
        <v>#REF!</v>
      </c>
      <c r="E10" s="1062" t="s">
        <v>389</v>
      </c>
      <c r="F10" s="1060" t="e">
        <f>#REF!</f>
        <v>#REF!</v>
      </c>
      <c r="G10" s="1060" t="e">
        <f>#REF!</f>
        <v>#REF!</v>
      </c>
      <c r="H10" s="1060"/>
      <c r="I10" s="1309" t="e">
        <f>#REF!</f>
        <v>#REF!</v>
      </c>
      <c r="J10" s="127"/>
      <c r="K10" s="127"/>
      <c r="L10" s="127"/>
      <c r="M10" s="127"/>
      <c r="N10" s="56"/>
      <c r="O10" s="1302"/>
      <c r="P10" s="1302"/>
    </row>
    <row r="11" spans="1:16" ht="16.5" customHeight="1" hidden="1">
      <c r="A11" s="1067"/>
      <c r="B11" s="1062" t="e">
        <f>#REF!</f>
        <v>#REF!</v>
      </c>
      <c r="C11" s="1122" t="e">
        <f>#REF!</f>
        <v>#REF!</v>
      </c>
      <c r="D11" s="1060" t="e">
        <f>#REF!</f>
        <v>#REF!</v>
      </c>
      <c r="E11" s="1062" t="s">
        <v>389</v>
      </c>
      <c r="F11" s="1060" t="e">
        <f>#REF!</f>
        <v>#REF!</v>
      </c>
      <c r="G11" s="1060" t="e">
        <f>#REF!</f>
        <v>#REF!</v>
      </c>
      <c r="H11" s="1060"/>
      <c r="I11" s="1309" t="e">
        <f>#REF!</f>
        <v>#REF!</v>
      </c>
      <c r="J11" s="127"/>
      <c r="K11" s="127"/>
      <c r="L11" s="127"/>
      <c r="M11" s="127"/>
      <c r="N11" s="56"/>
      <c r="O11" s="1302"/>
      <c r="P11" s="1302"/>
    </row>
    <row r="12" spans="1:16" ht="23.25" customHeight="1" hidden="1">
      <c r="A12" s="1067"/>
      <c r="B12" s="1063" t="e">
        <f>#REF!</f>
        <v>#REF!</v>
      </c>
      <c r="C12" s="1264" t="e">
        <f>#REF!</f>
        <v>#REF!</v>
      </c>
      <c r="D12" s="1061" t="e">
        <f>#REF!</f>
        <v>#REF!</v>
      </c>
      <c r="E12" s="1063" t="s">
        <v>389</v>
      </c>
      <c r="F12" s="1061" t="e">
        <f>#REF!</f>
        <v>#REF!</v>
      </c>
      <c r="G12" s="1061"/>
      <c r="H12" s="1061"/>
      <c r="I12" s="1308" t="e">
        <f>I13</f>
        <v>#REF!</v>
      </c>
      <c r="J12" s="127"/>
      <c r="K12" s="127"/>
      <c r="L12" s="127"/>
      <c r="M12" s="127"/>
      <c r="N12" s="56"/>
      <c r="O12" s="1302"/>
      <c r="P12" s="1302"/>
    </row>
    <row r="13" spans="1:16" ht="15.75" customHeight="1" hidden="1" thickBot="1">
      <c r="A13" s="1067"/>
      <c r="B13" s="1062" t="e">
        <f>#REF!</f>
        <v>#REF!</v>
      </c>
      <c r="C13" s="1122" t="e">
        <f>#REF!</f>
        <v>#REF!</v>
      </c>
      <c r="D13" s="1060" t="e">
        <f>#REF!</f>
        <v>#REF!</v>
      </c>
      <c r="E13" s="1062" t="s">
        <v>389</v>
      </c>
      <c r="F13" s="1060" t="e">
        <f>#REF!</f>
        <v>#REF!</v>
      </c>
      <c r="G13" s="1060" t="e">
        <f>#REF!</f>
        <v>#REF!</v>
      </c>
      <c r="H13" s="1060"/>
      <c r="I13" s="1309" t="e">
        <f>#REF!</f>
        <v>#REF!</v>
      </c>
      <c r="J13" s="127"/>
      <c r="K13" s="127"/>
      <c r="L13" s="127"/>
      <c r="M13" s="127"/>
      <c r="N13" s="56"/>
      <c r="O13" s="1302"/>
      <c r="P13" s="1302"/>
    </row>
    <row r="14" spans="1:16" ht="15.75" hidden="1">
      <c r="A14" s="1067"/>
      <c r="B14" s="1068"/>
      <c r="C14" s="1266"/>
      <c r="D14" s="1068"/>
      <c r="E14" s="1068"/>
      <c r="F14" s="1068"/>
      <c r="G14" s="1068"/>
      <c r="H14" s="1068"/>
      <c r="I14" s="1310"/>
      <c r="J14" s="127"/>
      <c r="K14" s="127"/>
      <c r="L14" s="127"/>
      <c r="M14" s="127"/>
      <c r="N14" s="56"/>
      <c r="O14" s="1302"/>
      <c r="P14" s="1302"/>
    </row>
    <row r="15" spans="1:16" ht="15.75" hidden="1">
      <c r="A15" s="1067"/>
      <c r="B15" s="1068"/>
      <c r="C15" s="1266"/>
      <c r="D15" s="1068"/>
      <c r="E15" s="1068"/>
      <c r="F15" s="1068"/>
      <c r="G15" s="1068"/>
      <c r="H15" s="1068"/>
      <c r="I15" s="1310"/>
      <c r="J15" s="127"/>
      <c r="K15" s="127"/>
      <c r="L15" s="127"/>
      <c r="M15" s="127"/>
      <c r="N15" s="56"/>
      <c r="O15" s="1302"/>
      <c r="P15" s="1302"/>
    </row>
    <row r="16" spans="1:16" ht="40.5" customHeight="1" hidden="1" thickBot="1">
      <c r="A16" s="99" t="s">
        <v>82</v>
      </c>
      <c r="B16" s="1068"/>
      <c r="C16" s="1266"/>
      <c r="D16" s="1068"/>
      <c r="E16" s="1068"/>
      <c r="F16" s="1068"/>
      <c r="G16" s="1068"/>
      <c r="H16" s="1068"/>
      <c r="I16" s="1310"/>
      <c r="J16" s="153"/>
      <c r="K16" s="153"/>
      <c r="L16" s="153"/>
      <c r="M16" s="153"/>
      <c r="N16" s="56"/>
      <c r="O16" s="1302"/>
      <c r="P16" s="1302"/>
    </row>
    <row r="17" spans="1:16" ht="23.25" customHeight="1">
      <c r="A17" s="99"/>
      <c r="B17" s="1333"/>
      <c r="C17" s="1334" t="s">
        <v>64</v>
      </c>
      <c r="D17" s="1335" t="s">
        <v>65</v>
      </c>
      <c r="E17" s="1335"/>
      <c r="F17" s="1335"/>
      <c r="G17" s="1335"/>
      <c r="H17" s="1335"/>
      <c r="I17" s="1336">
        <f aca="true" t="shared" si="0" ref="I17:N17">I19+I27</f>
        <v>5778</v>
      </c>
      <c r="J17" s="1336" t="e">
        <f t="shared" si="0"/>
        <v>#REF!</v>
      </c>
      <c r="K17" s="1336" t="e">
        <f t="shared" si="0"/>
        <v>#REF!</v>
      </c>
      <c r="L17" s="1336" t="e">
        <f t="shared" si="0"/>
        <v>#REF!</v>
      </c>
      <c r="M17" s="1336" t="e">
        <f t="shared" si="0"/>
        <v>#REF!</v>
      </c>
      <c r="N17" s="1336" t="e">
        <f t="shared" si="0"/>
        <v>#REF!</v>
      </c>
      <c r="O17" s="1336">
        <f>O19+O27</f>
        <v>2588.7</v>
      </c>
      <c r="P17" s="1337">
        <f>O17/I17*100</f>
        <v>44.80269989615784</v>
      </c>
    </row>
    <row r="18" spans="1:16" ht="14.25" customHeight="1" hidden="1" thickBot="1">
      <c r="A18" s="99"/>
      <c r="B18" s="1267" t="s">
        <v>438</v>
      </c>
      <c r="C18" s="1119" t="s">
        <v>81</v>
      </c>
      <c r="D18" s="1069" t="s">
        <v>65</v>
      </c>
      <c r="E18" s="1069" t="s">
        <v>349</v>
      </c>
      <c r="F18" s="1069"/>
      <c r="G18" s="1069"/>
      <c r="H18" s="1069"/>
      <c r="I18" s="1311">
        <f>I27+I19</f>
        <v>5778</v>
      </c>
      <c r="J18" s="1311" t="e">
        <f aca="true" t="shared" si="1" ref="J18:O18">J27+J19</f>
        <v>#REF!</v>
      </c>
      <c r="K18" s="1311" t="e">
        <f t="shared" si="1"/>
        <v>#REF!</v>
      </c>
      <c r="L18" s="1311" t="e">
        <f t="shared" si="1"/>
        <v>#REF!</v>
      </c>
      <c r="M18" s="1311" t="e">
        <f t="shared" si="1"/>
        <v>#REF!</v>
      </c>
      <c r="N18" s="1311" t="e">
        <f t="shared" si="1"/>
        <v>#REF!</v>
      </c>
      <c r="O18" s="1311">
        <f t="shared" si="1"/>
        <v>2588.7</v>
      </c>
      <c r="P18" s="1327">
        <f aca="true" t="shared" si="2" ref="P18:P78">O18/I18*100</f>
        <v>44.80269989615784</v>
      </c>
    </row>
    <row r="19" spans="1:16" ht="39" customHeight="1">
      <c r="A19" s="99"/>
      <c r="B19" s="1352" t="s">
        <v>486</v>
      </c>
      <c r="C19" s="1356" t="s">
        <v>111</v>
      </c>
      <c r="D19" s="1351" t="s">
        <v>65</v>
      </c>
      <c r="E19" s="1351" t="s">
        <v>348</v>
      </c>
      <c r="F19" s="1351"/>
      <c r="G19" s="1351"/>
      <c r="H19" s="1351"/>
      <c r="I19" s="1354">
        <f>I20</f>
        <v>1534.5</v>
      </c>
      <c r="J19" s="1354">
        <f aca="true" t="shared" si="3" ref="J19:O20">J20</f>
        <v>164.7</v>
      </c>
      <c r="K19" s="1354">
        <f t="shared" si="3"/>
        <v>164.8</v>
      </c>
      <c r="L19" s="1354">
        <f t="shared" si="3"/>
        <v>164.7</v>
      </c>
      <c r="M19" s="1354">
        <f t="shared" si="3"/>
        <v>164.7</v>
      </c>
      <c r="N19" s="1354">
        <f t="shared" si="3"/>
        <v>0</v>
      </c>
      <c r="O19" s="1354">
        <f t="shared" si="3"/>
        <v>728.9</v>
      </c>
      <c r="P19" s="1348">
        <f t="shared" si="2"/>
        <v>47.50081459758879</v>
      </c>
    </row>
    <row r="20" spans="1:16" ht="14.25" customHeight="1">
      <c r="A20" s="100" t="s">
        <v>210</v>
      </c>
      <c r="B20" s="706" t="s">
        <v>210</v>
      </c>
      <c r="C20" s="1120" t="s">
        <v>876</v>
      </c>
      <c r="D20" s="713" t="s">
        <v>65</v>
      </c>
      <c r="E20" s="713" t="s">
        <v>348</v>
      </c>
      <c r="F20" s="706" t="s">
        <v>820</v>
      </c>
      <c r="G20" s="713"/>
      <c r="H20" s="713"/>
      <c r="I20" s="1312">
        <f>I21</f>
        <v>1534.5</v>
      </c>
      <c r="J20" s="1312">
        <f t="shared" si="3"/>
        <v>164.7</v>
      </c>
      <c r="K20" s="1312">
        <f t="shared" si="3"/>
        <v>164.8</v>
      </c>
      <c r="L20" s="1312">
        <f t="shared" si="3"/>
        <v>164.7</v>
      </c>
      <c r="M20" s="1312">
        <f t="shared" si="3"/>
        <v>164.7</v>
      </c>
      <c r="N20" s="1312">
        <f t="shared" si="3"/>
        <v>0</v>
      </c>
      <c r="O20" s="1312">
        <f t="shared" si="3"/>
        <v>728.9</v>
      </c>
      <c r="P20" s="1332">
        <f t="shared" si="2"/>
        <v>47.50081459758879</v>
      </c>
    </row>
    <row r="21" spans="1:16" ht="46.5" customHeight="1">
      <c r="A21" s="101" t="s">
        <v>153</v>
      </c>
      <c r="B21" s="1058" t="s">
        <v>153</v>
      </c>
      <c r="C21" s="1121" t="s">
        <v>776</v>
      </c>
      <c r="D21" s="715" t="s">
        <v>65</v>
      </c>
      <c r="E21" s="715" t="s">
        <v>348</v>
      </c>
      <c r="F21" s="1070" t="s">
        <v>820</v>
      </c>
      <c r="G21" s="715">
        <v>100</v>
      </c>
      <c r="H21" s="715"/>
      <c r="I21" s="1313">
        <v>1534.5</v>
      </c>
      <c r="J21" s="96">
        <v>164.7</v>
      </c>
      <c r="K21" s="96">
        <v>164.8</v>
      </c>
      <c r="L21" s="96">
        <v>164.7</v>
      </c>
      <c r="M21" s="96">
        <v>164.7</v>
      </c>
      <c r="N21" s="56"/>
      <c r="O21" s="1303">
        <v>728.9</v>
      </c>
      <c r="P21" s="1303">
        <f t="shared" si="2"/>
        <v>47.50081459758879</v>
      </c>
    </row>
    <row r="22" spans="1:16" ht="24" customHeight="1" hidden="1">
      <c r="A22" s="102" t="s">
        <v>154</v>
      </c>
      <c r="B22" s="1084"/>
      <c r="C22" s="1120" t="s">
        <v>205</v>
      </c>
      <c r="D22" s="713"/>
      <c r="E22" s="716" t="s">
        <v>240</v>
      </c>
      <c r="F22" s="716" t="s">
        <v>83</v>
      </c>
      <c r="G22" s="716" t="s">
        <v>503</v>
      </c>
      <c r="H22" s="716" t="s">
        <v>206</v>
      </c>
      <c r="I22" s="1314"/>
      <c r="J22" s="139"/>
      <c r="K22" s="139"/>
      <c r="L22" s="139"/>
      <c r="M22" s="139"/>
      <c r="N22" s="56"/>
      <c r="O22" s="1302"/>
      <c r="P22" s="1302" t="e">
        <f t="shared" si="2"/>
        <v>#DIV/0!</v>
      </c>
    </row>
    <row r="23" spans="1:16" ht="12.75" customHeight="1" hidden="1">
      <c r="A23" s="103" t="s">
        <v>155</v>
      </c>
      <c r="B23" s="1058"/>
      <c r="C23" s="1124" t="s">
        <v>221</v>
      </c>
      <c r="D23" s="717"/>
      <c r="E23" s="717" t="s">
        <v>240</v>
      </c>
      <c r="F23" s="717" t="s">
        <v>83</v>
      </c>
      <c r="G23" s="717" t="s">
        <v>503</v>
      </c>
      <c r="H23" s="717" t="s">
        <v>209</v>
      </c>
      <c r="I23" s="1314"/>
      <c r="J23" s="139"/>
      <c r="K23" s="139"/>
      <c r="L23" s="139"/>
      <c r="M23" s="139"/>
      <c r="N23" s="56"/>
      <c r="O23" s="1302"/>
      <c r="P23" s="1302" t="e">
        <f t="shared" si="2"/>
        <v>#DIV/0!</v>
      </c>
    </row>
    <row r="24" spans="1:16" ht="12.75" customHeight="1" hidden="1">
      <c r="A24" s="103" t="s">
        <v>156</v>
      </c>
      <c r="B24" s="1058"/>
      <c r="C24" s="1125" t="s">
        <v>84</v>
      </c>
      <c r="D24" s="718"/>
      <c r="E24" s="718" t="s">
        <v>240</v>
      </c>
      <c r="F24" s="718" t="s">
        <v>83</v>
      </c>
      <c r="G24" s="718" t="s">
        <v>503</v>
      </c>
      <c r="H24" s="718" t="s">
        <v>216</v>
      </c>
      <c r="I24" s="1314"/>
      <c r="J24" s="139"/>
      <c r="K24" s="139"/>
      <c r="L24" s="139"/>
      <c r="M24" s="139"/>
      <c r="N24" s="56"/>
      <c r="O24" s="1302"/>
      <c r="P24" s="1302" t="e">
        <f t="shared" si="2"/>
        <v>#DIV/0!</v>
      </c>
    </row>
    <row r="25" spans="1:16" ht="12.75" hidden="1">
      <c r="A25" s="103" t="s">
        <v>157</v>
      </c>
      <c r="B25" s="1058"/>
      <c r="C25" s="1125" t="s">
        <v>85</v>
      </c>
      <c r="D25" s="718"/>
      <c r="E25" s="718" t="s">
        <v>240</v>
      </c>
      <c r="F25" s="718" t="s">
        <v>83</v>
      </c>
      <c r="G25" s="718" t="s">
        <v>503</v>
      </c>
      <c r="H25" s="718" t="s">
        <v>217</v>
      </c>
      <c r="I25" s="1314"/>
      <c r="J25" s="139"/>
      <c r="K25" s="139"/>
      <c r="L25" s="139"/>
      <c r="M25" s="139"/>
      <c r="N25" s="56"/>
      <c r="O25" s="1302"/>
      <c r="P25" s="1302" t="e">
        <f t="shared" si="2"/>
        <v>#DIV/0!</v>
      </c>
    </row>
    <row r="26" spans="1:16" ht="38.25" hidden="1">
      <c r="A26" s="99" t="s">
        <v>86</v>
      </c>
      <c r="B26" s="1268"/>
      <c r="C26" s="1269" t="s">
        <v>482</v>
      </c>
      <c r="D26" s="1270"/>
      <c r="E26" s="719" t="s">
        <v>219</v>
      </c>
      <c r="F26" s="719"/>
      <c r="G26" s="719"/>
      <c r="H26" s="719"/>
      <c r="I26" s="1314"/>
      <c r="J26" s="139"/>
      <c r="K26" s="139"/>
      <c r="L26" s="139"/>
      <c r="M26" s="139"/>
      <c r="N26" s="56"/>
      <c r="O26" s="1302"/>
      <c r="P26" s="1302" t="e">
        <f t="shared" si="2"/>
        <v>#DIV/0!</v>
      </c>
    </row>
    <row r="27" spans="1:16" ht="52.5" customHeight="1">
      <c r="A27" s="99"/>
      <c r="B27" s="1352" t="s">
        <v>536</v>
      </c>
      <c r="C27" s="1355" t="s">
        <v>598</v>
      </c>
      <c r="D27" s="1351" t="s">
        <v>65</v>
      </c>
      <c r="E27" s="1351" t="s">
        <v>366</v>
      </c>
      <c r="F27" s="1351"/>
      <c r="G27" s="1351"/>
      <c r="H27" s="1351"/>
      <c r="I27" s="1354">
        <f>I28+I39+I44</f>
        <v>4243.5</v>
      </c>
      <c r="J27" s="1354" t="e">
        <f>#REF!+J28+J39+J44</f>
        <v>#REF!</v>
      </c>
      <c r="K27" s="1354" t="e">
        <f>#REF!+K28+K39+K44</f>
        <v>#REF!</v>
      </c>
      <c r="L27" s="1354" t="e">
        <f>#REF!+L28+L39+L44</f>
        <v>#REF!</v>
      </c>
      <c r="M27" s="1354" t="e">
        <f>#REF!+M28+M39+M44</f>
        <v>#REF!</v>
      </c>
      <c r="N27" s="1354" t="e">
        <f>#REF!+N28+N39+N44</f>
        <v>#REF!</v>
      </c>
      <c r="O27" s="1354">
        <f>O28+O39+O44</f>
        <v>1859.8</v>
      </c>
      <c r="P27" s="1348">
        <f t="shared" si="2"/>
        <v>43.827029574643575</v>
      </c>
    </row>
    <row r="28" spans="1:16" ht="25.5" customHeight="1">
      <c r="A28" s="101" t="s">
        <v>67</v>
      </c>
      <c r="B28" s="706" t="s">
        <v>243</v>
      </c>
      <c r="C28" s="1110" t="s">
        <v>822</v>
      </c>
      <c r="D28" s="721">
        <v>925</v>
      </c>
      <c r="E28" s="1076" t="s">
        <v>366</v>
      </c>
      <c r="F28" s="1076" t="s">
        <v>824</v>
      </c>
      <c r="G28" s="721"/>
      <c r="H28" s="1059"/>
      <c r="I28" s="1315">
        <f>I34</f>
        <v>329.4</v>
      </c>
      <c r="J28" s="1315">
        <f aca="true" t="shared" si="4" ref="J28:O28">J34</f>
        <v>36.8</v>
      </c>
      <c r="K28" s="1315">
        <f t="shared" si="4"/>
        <v>36.7</v>
      </c>
      <c r="L28" s="1315">
        <f t="shared" si="4"/>
        <v>36.7</v>
      </c>
      <c r="M28" s="1315">
        <f t="shared" si="4"/>
        <v>36.7</v>
      </c>
      <c r="N28" s="1315">
        <f t="shared" si="4"/>
        <v>0</v>
      </c>
      <c r="O28" s="1315">
        <f t="shared" si="4"/>
        <v>155.6</v>
      </c>
      <c r="P28" s="1332">
        <f t="shared" si="2"/>
        <v>47.237401335761994</v>
      </c>
    </row>
    <row r="29" spans="1:16" ht="24" hidden="1">
      <c r="A29" s="102" t="s">
        <v>159</v>
      </c>
      <c r="B29" s="1070"/>
      <c r="C29" s="1123" t="s">
        <v>322</v>
      </c>
      <c r="D29" s="510">
        <v>968</v>
      </c>
      <c r="E29" s="1078">
        <v>103</v>
      </c>
      <c r="F29" s="510" t="s">
        <v>40</v>
      </c>
      <c r="G29" s="510">
        <v>500</v>
      </c>
      <c r="H29" s="717" t="s">
        <v>206</v>
      </c>
      <c r="I29" s="1314"/>
      <c r="J29" s="96"/>
      <c r="K29" s="96"/>
      <c r="L29" s="96"/>
      <c r="M29" s="96"/>
      <c r="N29" s="56"/>
      <c r="O29" s="1302"/>
      <c r="P29" s="1302" t="e">
        <f t="shared" si="2"/>
        <v>#DIV/0!</v>
      </c>
    </row>
    <row r="30" spans="1:16" ht="12.75" hidden="1">
      <c r="A30" s="103" t="s">
        <v>161</v>
      </c>
      <c r="B30" s="1058"/>
      <c r="C30" s="1124" t="s">
        <v>221</v>
      </c>
      <c r="D30" s="717"/>
      <c r="E30" s="1073" t="s">
        <v>219</v>
      </c>
      <c r="F30" s="717" t="s">
        <v>83</v>
      </c>
      <c r="G30" s="717" t="s">
        <v>203</v>
      </c>
      <c r="H30" s="717" t="s">
        <v>209</v>
      </c>
      <c r="I30" s="1314"/>
      <c r="J30" s="96"/>
      <c r="K30" s="96"/>
      <c r="L30" s="96"/>
      <c r="M30" s="96"/>
      <c r="N30" s="56"/>
      <c r="O30" s="1302"/>
      <c r="P30" s="1302" t="e">
        <f t="shared" si="2"/>
        <v>#DIV/0!</v>
      </c>
    </row>
    <row r="31" spans="1:16" ht="12.75" hidden="1">
      <c r="A31" s="103" t="s">
        <v>156</v>
      </c>
      <c r="B31" s="1058"/>
      <c r="C31" s="1125" t="s">
        <v>84</v>
      </c>
      <c r="D31" s="718"/>
      <c r="E31" s="1058" t="s">
        <v>219</v>
      </c>
      <c r="F31" s="718" t="s">
        <v>83</v>
      </c>
      <c r="G31" s="718" t="s">
        <v>203</v>
      </c>
      <c r="H31" s="718" t="s">
        <v>216</v>
      </c>
      <c r="I31" s="1314"/>
      <c r="J31" s="96"/>
      <c r="K31" s="96"/>
      <c r="L31" s="96"/>
      <c r="M31" s="96"/>
      <c r="N31" s="56"/>
      <c r="O31" s="1302"/>
      <c r="P31" s="1302" t="e">
        <f t="shared" si="2"/>
        <v>#DIV/0!</v>
      </c>
    </row>
    <row r="32" spans="1:16" ht="12.75" hidden="1">
      <c r="A32" s="103" t="s">
        <v>157</v>
      </c>
      <c r="B32" s="1058"/>
      <c r="C32" s="1125" t="s">
        <v>87</v>
      </c>
      <c r="D32" s="718"/>
      <c r="E32" s="1058" t="s">
        <v>219</v>
      </c>
      <c r="F32" s="718" t="s">
        <v>199</v>
      </c>
      <c r="G32" s="718" t="s">
        <v>203</v>
      </c>
      <c r="H32" s="718" t="s">
        <v>342</v>
      </c>
      <c r="I32" s="1314"/>
      <c r="J32" s="96"/>
      <c r="K32" s="96"/>
      <c r="L32" s="96"/>
      <c r="M32" s="96"/>
      <c r="N32" s="56"/>
      <c r="O32" s="1302"/>
      <c r="P32" s="1302" t="e">
        <f t="shared" si="2"/>
        <v>#DIV/0!</v>
      </c>
    </row>
    <row r="33" spans="1:16" ht="12.75" hidden="1">
      <c r="A33" s="103" t="s">
        <v>162</v>
      </c>
      <c r="B33" s="1058"/>
      <c r="C33" s="1125" t="s">
        <v>85</v>
      </c>
      <c r="D33" s="718"/>
      <c r="E33" s="1058" t="s">
        <v>219</v>
      </c>
      <c r="F33" s="718" t="s">
        <v>83</v>
      </c>
      <c r="G33" s="718" t="s">
        <v>203</v>
      </c>
      <c r="H33" s="718" t="s">
        <v>217</v>
      </c>
      <c r="I33" s="1314"/>
      <c r="J33" s="96"/>
      <c r="K33" s="96"/>
      <c r="L33" s="96"/>
      <c r="M33" s="96"/>
      <c r="N33" s="56"/>
      <c r="O33" s="1302"/>
      <c r="P33" s="1302" t="e">
        <f t="shared" si="2"/>
        <v>#DIV/0!</v>
      </c>
    </row>
    <row r="34" spans="1:16" ht="47.25" customHeight="1">
      <c r="A34" s="101" t="s">
        <v>244</v>
      </c>
      <c r="B34" s="1058" t="s">
        <v>158</v>
      </c>
      <c r="C34" s="1111" t="s">
        <v>776</v>
      </c>
      <c r="D34" s="722">
        <v>925</v>
      </c>
      <c r="E34" s="1077" t="s">
        <v>366</v>
      </c>
      <c r="F34" s="1077" t="s">
        <v>824</v>
      </c>
      <c r="G34" s="722">
        <v>100</v>
      </c>
      <c r="H34" s="1271"/>
      <c r="I34" s="1316">
        <v>329.4</v>
      </c>
      <c r="J34" s="96">
        <v>36.8</v>
      </c>
      <c r="K34" s="96">
        <v>36.7</v>
      </c>
      <c r="L34" s="96">
        <v>36.7</v>
      </c>
      <c r="M34" s="96">
        <v>36.7</v>
      </c>
      <c r="N34" s="56"/>
      <c r="O34" s="1303">
        <v>155.6</v>
      </c>
      <c r="P34" s="1303">
        <f t="shared" si="2"/>
        <v>47.237401335761994</v>
      </c>
    </row>
    <row r="35" spans="1:16" ht="12.75" hidden="1">
      <c r="A35" s="104" t="s">
        <v>160</v>
      </c>
      <c r="B35" s="1084"/>
      <c r="C35" s="1272" t="s">
        <v>205</v>
      </c>
      <c r="D35" s="713"/>
      <c r="E35" s="1079" t="s">
        <v>219</v>
      </c>
      <c r="F35" s="716" t="s">
        <v>83</v>
      </c>
      <c r="G35" s="716" t="s">
        <v>483</v>
      </c>
      <c r="H35" s="716" t="s">
        <v>206</v>
      </c>
      <c r="I35" s="1314"/>
      <c r="J35" s="139"/>
      <c r="K35" s="139"/>
      <c r="L35" s="139"/>
      <c r="M35" s="139"/>
      <c r="N35" s="56"/>
      <c r="O35" s="1302"/>
      <c r="P35" s="1302" t="e">
        <f t="shared" si="2"/>
        <v>#DIV/0!</v>
      </c>
    </row>
    <row r="36" spans="1:16" ht="12.75" hidden="1">
      <c r="A36" s="105" t="s">
        <v>161</v>
      </c>
      <c r="B36" s="1058"/>
      <c r="C36" s="1273" t="s">
        <v>221</v>
      </c>
      <c r="D36" s="723"/>
      <c r="E36" s="1080" t="s">
        <v>219</v>
      </c>
      <c r="F36" s="723" t="s">
        <v>83</v>
      </c>
      <c r="G36" s="723" t="s">
        <v>483</v>
      </c>
      <c r="H36" s="723" t="s">
        <v>209</v>
      </c>
      <c r="I36" s="1314"/>
      <c r="J36" s="139"/>
      <c r="K36" s="139"/>
      <c r="L36" s="139"/>
      <c r="M36" s="139"/>
      <c r="N36" s="56"/>
      <c r="O36" s="1302"/>
      <c r="P36" s="1302" t="e">
        <f t="shared" si="2"/>
        <v>#DIV/0!</v>
      </c>
    </row>
    <row r="37" spans="1:16" ht="12.75" hidden="1">
      <c r="A37" s="106" t="s">
        <v>156</v>
      </c>
      <c r="B37" s="1274"/>
      <c r="C37" s="1125" t="s">
        <v>84</v>
      </c>
      <c r="D37" s="718"/>
      <c r="E37" s="1058" t="s">
        <v>219</v>
      </c>
      <c r="F37" s="718" t="s">
        <v>83</v>
      </c>
      <c r="G37" s="718" t="s">
        <v>483</v>
      </c>
      <c r="H37" s="718" t="s">
        <v>216</v>
      </c>
      <c r="I37" s="1314"/>
      <c r="J37" s="139"/>
      <c r="K37" s="139"/>
      <c r="L37" s="139"/>
      <c r="M37" s="139"/>
      <c r="N37" s="56"/>
      <c r="O37" s="1302"/>
      <c r="P37" s="1302" t="e">
        <f t="shared" si="2"/>
        <v>#DIV/0!</v>
      </c>
    </row>
    <row r="38" spans="1:16" ht="12.75" hidden="1">
      <c r="A38" s="106" t="s">
        <v>162</v>
      </c>
      <c r="B38" s="1274"/>
      <c r="C38" s="1125" t="s">
        <v>88</v>
      </c>
      <c r="D38" s="718"/>
      <c r="E38" s="1058" t="s">
        <v>219</v>
      </c>
      <c r="F38" s="718" t="s">
        <v>83</v>
      </c>
      <c r="G38" s="718" t="s">
        <v>483</v>
      </c>
      <c r="H38" s="718" t="s">
        <v>217</v>
      </c>
      <c r="I38" s="1314"/>
      <c r="J38" s="139"/>
      <c r="K38" s="139"/>
      <c r="L38" s="139"/>
      <c r="M38" s="139"/>
      <c r="N38" s="56"/>
      <c r="O38" s="1302"/>
      <c r="P38" s="1302" t="e">
        <f t="shared" si="2"/>
        <v>#DIV/0!</v>
      </c>
    </row>
    <row r="39" spans="1:16" ht="24.75" customHeight="1">
      <c r="A39" s="107"/>
      <c r="B39" s="706" t="s">
        <v>168</v>
      </c>
      <c r="C39" s="1112" t="s">
        <v>36</v>
      </c>
      <c r="D39" s="720">
        <v>925</v>
      </c>
      <c r="E39" s="1081" t="s">
        <v>366</v>
      </c>
      <c r="F39" s="1081" t="s">
        <v>825</v>
      </c>
      <c r="G39" s="720"/>
      <c r="H39" s="713"/>
      <c r="I39" s="1317">
        <f>SUM(I40:I43)</f>
        <v>3818.1000000000004</v>
      </c>
      <c r="J39" s="1317">
        <f>SUM(J40:J42)</f>
        <v>0</v>
      </c>
      <c r="K39" s="1317">
        <f>SUM(K40:K42)</f>
        <v>0</v>
      </c>
      <c r="L39" s="1317">
        <f>SUM(L40:L42)</f>
        <v>0</v>
      </c>
      <c r="M39" s="1317">
        <f>SUM(M40:M42)</f>
        <v>0</v>
      </c>
      <c r="N39" s="1317">
        <f>SUM(N40:N42)</f>
        <v>0</v>
      </c>
      <c r="O39" s="1317">
        <f>SUM(O40:O43)</f>
        <v>1656.2</v>
      </c>
      <c r="P39" s="1332">
        <f t="shared" si="2"/>
        <v>43.37759618658495</v>
      </c>
    </row>
    <row r="40" spans="1:16" ht="48" customHeight="1">
      <c r="A40" s="107"/>
      <c r="B40" s="1275" t="s">
        <v>114</v>
      </c>
      <c r="C40" s="1127" t="s">
        <v>776</v>
      </c>
      <c r="D40" s="722">
        <v>925</v>
      </c>
      <c r="E40" s="1077" t="s">
        <v>366</v>
      </c>
      <c r="F40" s="1077" t="s">
        <v>825</v>
      </c>
      <c r="G40" s="722">
        <v>100</v>
      </c>
      <c r="H40" s="1037"/>
      <c r="I40" s="1316">
        <v>3323.8</v>
      </c>
      <c r="J40" s="139"/>
      <c r="K40" s="139"/>
      <c r="L40" s="139"/>
      <c r="M40" s="139"/>
      <c r="N40" s="56"/>
      <c r="O40" s="1303">
        <v>1550.9</v>
      </c>
      <c r="P40" s="1303">
        <f t="shared" si="2"/>
        <v>46.66044888380769</v>
      </c>
    </row>
    <row r="41" spans="1:16" ht="24.75" customHeight="1">
      <c r="A41" s="107"/>
      <c r="B41" s="1275" t="s">
        <v>658</v>
      </c>
      <c r="C41" s="1111" t="s">
        <v>774</v>
      </c>
      <c r="D41" s="722">
        <v>925</v>
      </c>
      <c r="E41" s="1077" t="s">
        <v>366</v>
      </c>
      <c r="F41" s="1077" t="str">
        <f>F40</f>
        <v>00200 00023</v>
      </c>
      <c r="G41" s="722">
        <v>200</v>
      </c>
      <c r="H41" s="1037"/>
      <c r="I41" s="1316">
        <v>484.9</v>
      </c>
      <c r="J41" s="139"/>
      <c r="K41" s="139"/>
      <c r="L41" s="139"/>
      <c r="M41" s="139"/>
      <c r="N41" s="56"/>
      <c r="O41" s="1303">
        <v>105</v>
      </c>
      <c r="P41" s="1303">
        <f t="shared" si="2"/>
        <v>21.653949267890287</v>
      </c>
    </row>
    <row r="42" spans="1:16" ht="15" customHeight="1" hidden="1">
      <c r="A42" s="107"/>
      <c r="B42" s="1275" t="s">
        <v>848</v>
      </c>
      <c r="C42" s="1111" t="s">
        <v>777</v>
      </c>
      <c r="D42" s="722">
        <v>925</v>
      </c>
      <c r="E42" s="1077" t="s">
        <v>366</v>
      </c>
      <c r="F42" s="1077" t="str">
        <f>F41</f>
        <v>00200 00023</v>
      </c>
      <c r="G42" s="722">
        <v>800</v>
      </c>
      <c r="H42" s="1037"/>
      <c r="I42" s="1316">
        <v>0</v>
      </c>
      <c r="J42" s="139"/>
      <c r="K42" s="139"/>
      <c r="L42" s="139"/>
      <c r="M42" s="139"/>
      <c r="N42" s="56"/>
      <c r="O42" s="1303"/>
      <c r="P42" s="1303" t="e">
        <f t="shared" si="2"/>
        <v>#DIV/0!</v>
      </c>
    </row>
    <row r="43" spans="1:16" ht="15" customHeight="1">
      <c r="A43" s="107"/>
      <c r="B43" s="1275" t="s">
        <v>659</v>
      </c>
      <c r="C43" s="1111" t="s">
        <v>777</v>
      </c>
      <c r="D43" s="722">
        <v>925</v>
      </c>
      <c r="E43" s="1077" t="s">
        <v>366</v>
      </c>
      <c r="F43" s="1077" t="s">
        <v>825</v>
      </c>
      <c r="G43" s="722">
        <v>800</v>
      </c>
      <c r="H43" s="1037"/>
      <c r="I43" s="1316">
        <v>9.4</v>
      </c>
      <c r="J43" s="139"/>
      <c r="K43" s="139"/>
      <c r="L43" s="139"/>
      <c r="M43" s="139"/>
      <c r="N43" s="56"/>
      <c r="O43" s="1303">
        <v>0.3</v>
      </c>
      <c r="P43" s="1303">
        <f t="shared" si="2"/>
        <v>3.1914893617021276</v>
      </c>
    </row>
    <row r="44" spans="1:16" ht="37.5" customHeight="1">
      <c r="A44" s="107"/>
      <c r="B44" s="1268" t="s">
        <v>846</v>
      </c>
      <c r="C44" s="1112" t="s">
        <v>815</v>
      </c>
      <c r="D44" s="720">
        <v>925</v>
      </c>
      <c r="E44" s="1081" t="s">
        <v>366</v>
      </c>
      <c r="F44" s="1081" t="s">
        <v>826</v>
      </c>
      <c r="G44" s="715"/>
      <c r="H44" s="715"/>
      <c r="I44" s="1317">
        <f aca="true" t="shared" si="5" ref="I44:O44">I45</f>
        <v>96</v>
      </c>
      <c r="J44" s="1317">
        <f t="shared" si="5"/>
        <v>0</v>
      </c>
      <c r="K44" s="1317">
        <f t="shared" si="5"/>
        <v>0</v>
      </c>
      <c r="L44" s="1317">
        <f t="shared" si="5"/>
        <v>0</v>
      </c>
      <c r="M44" s="1317">
        <f t="shared" si="5"/>
        <v>0</v>
      </c>
      <c r="N44" s="1317">
        <f t="shared" si="5"/>
        <v>0</v>
      </c>
      <c r="O44" s="1317">
        <f t="shared" si="5"/>
        <v>48</v>
      </c>
      <c r="P44" s="1332">
        <f t="shared" si="2"/>
        <v>50</v>
      </c>
    </row>
    <row r="45" spans="1:16" ht="15.75" customHeight="1">
      <c r="A45" s="107"/>
      <c r="B45" s="1275" t="s">
        <v>847</v>
      </c>
      <c r="C45" s="1111" t="s">
        <v>777</v>
      </c>
      <c r="D45" s="715">
        <v>925</v>
      </c>
      <c r="E45" s="1070" t="s">
        <v>366</v>
      </c>
      <c r="F45" s="1070" t="s">
        <v>826</v>
      </c>
      <c r="G45" s="715">
        <v>800</v>
      </c>
      <c r="H45" s="715"/>
      <c r="I45" s="1313">
        <v>96</v>
      </c>
      <c r="J45" s="139"/>
      <c r="K45" s="139"/>
      <c r="L45" s="139"/>
      <c r="M45" s="139"/>
      <c r="N45" s="56"/>
      <c r="O45" s="1303">
        <v>48</v>
      </c>
      <c r="P45" s="1303">
        <f t="shared" si="2"/>
        <v>50</v>
      </c>
    </row>
    <row r="46" spans="1:16" ht="18.75" customHeight="1">
      <c r="A46" s="107"/>
      <c r="B46" s="1338"/>
      <c r="C46" s="1339" t="s">
        <v>350</v>
      </c>
      <c r="D46" s="1340" t="s">
        <v>424</v>
      </c>
      <c r="E46" s="1340"/>
      <c r="F46" s="1340"/>
      <c r="G46" s="1340"/>
      <c r="H46" s="1340"/>
      <c r="I46" s="1341">
        <f>I48+I56+I59+I85+I100+I106+I110+I118+I121+I124+I137+I142+I145+I148+I153+I158+I167</f>
        <v>150822</v>
      </c>
      <c r="J46" s="1341" t="e">
        <f>J48+J56+J59+J85+J100+J106+J110+J118+J121+J124+J137+J142+J148+J153+J158+J161+J167</f>
        <v>#REF!</v>
      </c>
      <c r="K46" s="1341" t="e">
        <f>K48+K56+K59+K85+K100+K106+K110+K118+K121+K124+K137+K142+K148+K153+K158+K161+K167</f>
        <v>#REF!</v>
      </c>
      <c r="L46" s="1341" t="e">
        <f>L48+L56+L59+L85+L100+L106+L110+L118+L121+L124+L137+L142+L148+L153+L158+L161+L167</f>
        <v>#REF!</v>
      </c>
      <c r="M46" s="1341" t="e">
        <f>M48+M56+M59+M85+M100+M106+M110+M118+M121+M124+M137+M142+M148+M153+M158+M161+M167</f>
        <v>#REF!</v>
      </c>
      <c r="N46" s="1341" t="e">
        <f>N48+N56+N59+N85+N100+N106+N110+N118+N121+N124+N137+N142+N148+N153+N158+N161+N167</f>
        <v>#REF!</v>
      </c>
      <c r="O46" s="1341">
        <f>O48+O56+O59+O85+O100+O106+O110+O118+O121+O124+O137+O142+O145+O148+O153+O158+O167</f>
        <v>49179.899999999994</v>
      </c>
      <c r="P46" s="1337">
        <f t="shared" si="2"/>
        <v>32.60790866054023</v>
      </c>
    </row>
    <row r="47" spans="1:16" ht="15.75" customHeight="1" hidden="1" thickBot="1">
      <c r="A47" s="107"/>
      <c r="B47" s="1267" t="s">
        <v>438</v>
      </c>
      <c r="C47" s="1119" t="s">
        <v>81</v>
      </c>
      <c r="D47" s="1069" t="s">
        <v>424</v>
      </c>
      <c r="E47" s="1069" t="s">
        <v>349</v>
      </c>
      <c r="F47" s="1069"/>
      <c r="G47" s="1069"/>
      <c r="H47" s="1069"/>
      <c r="I47" s="1311">
        <f aca="true" t="shared" si="6" ref="I47:O47">I48+I56+I59</f>
        <v>39816</v>
      </c>
      <c r="J47" s="1311" t="e">
        <f t="shared" si="6"/>
        <v>#REF!</v>
      </c>
      <c r="K47" s="1311" t="e">
        <f t="shared" si="6"/>
        <v>#REF!</v>
      </c>
      <c r="L47" s="1311" t="e">
        <f t="shared" si="6"/>
        <v>#REF!</v>
      </c>
      <c r="M47" s="1311" t="e">
        <f t="shared" si="6"/>
        <v>#REF!</v>
      </c>
      <c r="N47" s="1311" t="e">
        <f t="shared" si="6"/>
        <v>#REF!</v>
      </c>
      <c r="O47" s="1311">
        <f t="shared" si="6"/>
        <v>17157.100000000002</v>
      </c>
      <c r="P47" s="1302">
        <f t="shared" si="2"/>
        <v>43.09096845489251</v>
      </c>
    </row>
    <row r="48" spans="1:16" ht="67.5" customHeight="1">
      <c r="A48" s="1363"/>
      <c r="B48" s="1352" t="s">
        <v>486</v>
      </c>
      <c r="C48" s="1355" t="s">
        <v>599</v>
      </c>
      <c r="D48" s="1351" t="s">
        <v>424</v>
      </c>
      <c r="E48" s="1351" t="s">
        <v>368</v>
      </c>
      <c r="F48" s="1351"/>
      <c r="G48" s="1351"/>
      <c r="H48" s="1351"/>
      <c r="I48" s="1354">
        <f>I49+I53</f>
        <v>37586.2</v>
      </c>
      <c r="J48" s="1354" t="e">
        <f>#REF!+J49+J75+J53</f>
        <v>#REF!</v>
      </c>
      <c r="K48" s="1354" t="e">
        <f>#REF!+K49+K75+K53</f>
        <v>#REF!</v>
      </c>
      <c r="L48" s="1354" t="e">
        <f>#REF!+L49+L75+L53</f>
        <v>#REF!</v>
      </c>
      <c r="M48" s="1354" t="e">
        <f>#REF!+M49+M75+M53</f>
        <v>#REF!</v>
      </c>
      <c r="N48" s="1354" t="e">
        <f>#REF!+N49+N75+N53</f>
        <v>#REF!</v>
      </c>
      <c r="O48" s="1354">
        <f>O49+O53</f>
        <v>16370.300000000001</v>
      </c>
      <c r="P48" s="1348">
        <f t="shared" si="2"/>
        <v>43.55401716587471</v>
      </c>
    </row>
    <row r="49" spans="1:16" ht="26.25" customHeight="1">
      <c r="A49" s="100" t="s">
        <v>200</v>
      </c>
      <c r="B49" s="706" t="s">
        <v>210</v>
      </c>
      <c r="C49" s="1276" t="s">
        <v>823</v>
      </c>
      <c r="D49" s="713" t="s">
        <v>424</v>
      </c>
      <c r="E49" s="713" t="s">
        <v>368</v>
      </c>
      <c r="F49" s="706" t="s">
        <v>832</v>
      </c>
      <c r="G49" s="713"/>
      <c r="H49" s="1277"/>
      <c r="I49" s="1317">
        <f>SUM(I50:I52)</f>
        <v>32602.3</v>
      </c>
      <c r="J49" s="1317">
        <f>SUM(J50:J51)</f>
        <v>2691.8</v>
      </c>
      <c r="K49" s="1317">
        <f>SUM(K50:K51)</f>
        <v>2768.6</v>
      </c>
      <c r="L49" s="1317">
        <f>SUM(L50:L51)</f>
        <v>4207.1</v>
      </c>
      <c r="M49" s="1317">
        <f>SUM(M50:M51)</f>
        <v>2727.5</v>
      </c>
      <c r="N49" s="1317">
        <f>SUM(N50:N51)</f>
        <v>0</v>
      </c>
      <c r="O49" s="1317">
        <f>SUM(O50:O52)</f>
        <v>14120.6</v>
      </c>
      <c r="P49" s="1332">
        <f t="shared" si="2"/>
        <v>43.31166819518869</v>
      </c>
    </row>
    <row r="50" spans="1:16" ht="47.25" customHeight="1">
      <c r="A50" s="100"/>
      <c r="B50" s="1058" t="s">
        <v>153</v>
      </c>
      <c r="C50" s="1121" t="s">
        <v>776</v>
      </c>
      <c r="D50" s="722">
        <v>968</v>
      </c>
      <c r="E50" s="1077" t="s">
        <v>368</v>
      </c>
      <c r="F50" s="1077" t="s">
        <v>832</v>
      </c>
      <c r="G50" s="722">
        <v>100</v>
      </c>
      <c r="H50" s="1041"/>
      <c r="I50" s="1316">
        <v>26176</v>
      </c>
      <c r="J50" s="96">
        <v>2691.8</v>
      </c>
      <c r="K50" s="96">
        <v>2768.6</v>
      </c>
      <c r="L50" s="96">
        <v>4207.1</v>
      </c>
      <c r="M50" s="96">
        <v>2727.5</v>
      </c>
      <c r="N50" s="56"/>
      <c r="O50" s="1303">
        <v>12234.5</v>
      </c>
      <c r="P50" s="1303">
        <f t="shared" si="2"/>
        <v>46.73937958435208</v>
      </c>
    </row>
    <row r="51" spans="1:16" ht="24" customHeight="1">
      <c r="A51" s="100"/>
      <c r="B51" s="1058" t="s">
        <v>299</v>
      </c>
      <c r="C51" s="1111" t="s">
        <v>774</v>
      </c>
      <c r="D51" s="722">
        <v>968</v>
      </c>
      <c r="E51" s="1077" t="s">
        <v>368</v>
      </c>
      <c r="F51" s="1077" t="s">
        <v>832</v>
      </c>
      <c r="G51" s="722">
        <v>200</v>
      </c>
      <c r="H51" s="1041"/>
      <c r="I51" s="1316">
        <v>6423.3</v>
      </c>
      <c r="J51" s="96"/>
      <c r="K51" s="96"/>
      <c r="L51" s="96"/>
      <c r="M51" s="96"/>
      <c r="N51" s="56"/>
      <c r="O51" s="1303">
        <v>1886.1</v>
      </c>
      <c r="P51" s="1303">
        <f t="shared" si="2"/>
        <v>29.363411330624444</v>
      </c>
    </row>
    <row r="52" spans="1:16" ht="24" customHeight="1">
      <c r="A52" s="100"/>
      <c r="B52" s="1058" t="s">
        <v>975</v>
      </c>
      <c r="C52" s="1111" t="s">
        <v>777</v>
      </c>
      <c r="D52" s="722">
        <v>968</v>
      </c>
      <c r="E52" s="1077" t="s">
        <v>368</v>
      </c>
      <c r="F52" s="1077" t="s">
        <v>832</v>
      </c>
      <c r="G52" s="722">
        <v>800</v>
      </c>
      <c r="H52" s="1041"/>
      <c r="I52" s="1316">
        <v>3</v>
      </c>
      <c r="J52" s="96"/>
      <c r="K52" s="96"/>
      <c r="L52" s="96"/>
      <c r="M52" s="96"/>
      <c r="N52" s="56"/>
      <c r="O52" s="1303">
        <v>0</v>
      </c>
      <c r="P52" s="1303">
        <f>O52/I52*100</f>
        <v>0</v>
      </c>
    </row>
    <row r="53" spans="1:16" ht="33" customHeight="1">
      <c r="A53" s="101"/>
      <c r="B53" s="706" t="s">
        <v>198</v>
      </c>
      <c r="C53" s="1112" t="s">
        <v>844</v>
      </c>
      <c r="D53" s="720">
        <v>968</v>
      </c>
      <c r="E53" s="1081" t="s">
        <v>368</v>
      </c>
      <c r="F53" s="1081" t="s">
        <v>839</v>
      </c>
      <c r="G53" s="720"/>
      <c r="H53" s="1277"/>
      <c r="I53" s="1317">
        <f>SUM(I54:I55)</f>
        <v>4983.9</v>
      </c>
      <c r="J53" s="1317">
        <f>SUM(J54:J55)</f>
        <v>0</v>
      </c>
      <c r="K53" s="1317">
        <f>SUM(K54:K55)</f>
        <v>0</v>
      </c>
      <c r="L53" s="1317">
        <f>SUM(L54:L55)</f>
        <v>0</v>
      </c>
      <c r="M53" s="1317">
        <f>SUM(M54:M55)</f>
        <v>0</v>
      </c>
      <c r="N53" s="1317">
        <f>SUM(N54:N55)</f>
        <v>0</v>
      </c>
      <c r="O53" s="1317">
        <f>SUM(O54:O55)</f>
        <v>2249.7000000000003</v>
      </c>
      <c r="P53" s="1332">
        <f t="shared" si="2"/>
        <v>45.1393487028231</v>
      </c>
    </row>
    <row r="54" spans="1:16" ht="41.25" customHeight="1">
      <c r="A54" s="101"/>
      <c r="B54" s="1058" t="s">
        <v>487</v>
      </c>
      <c r="C54" s="1111" t="s">
        <v>776</v>
      </c>
      <c r="D54" s="722">
        <v>968</v>
      </c>
      <c r="E54" s="1077" t="s">
        <v>368</v>
      </c>
      <c r="F54" s="1077" t="s">
        <v>839</v>
      </c>
      <c r="G54" s="722">
        <v>100</v>
      </c>
      <c r="H54" s="1041"/>
      <c r="I54" s="1316">
        <v>4616.4</v>
      </c>
      <c r="J54" s="93"/>
      <c r="K54" s="93"/>
      <c r="L54" s="93"/>
      <c r="M54" s="93"/>
      <c r="N54" s="56"/>
      <c r="O54" s="1303">
        <v>2106.3</v>
      </c>
      <c r="P54" s="1303">
        <f t="shared" si="2"/>
        <v>45.62646217832078</v>
      </c>
    </row>
    <row r="55" spans="1:16" ht="25.5" customHeight="1">
      <c r="A55" s="101"/>
      <c r="B55" s="1058" t="s">
        <v>785</v>
      </c>
      <c r="C55" s="1111" t="s">
        <v>774</v>
      </c>
      <c r="D55" s="722">
        <v>968</v>
      </c>
      <c r="E55" s="1077" t="s">
        <v>368</v>
      </c>
      <c r="F55" s="1077" t="s">
        <v>839</v>
      </c>
      <c r="G55" s="722">
        <v>200</v>
      </c>
      <c r="H55" s="1041"/>
      <c r="I55" s="1316">
        <v>367.5</v>
      </c>
      <c r="J55" s="93"/>
      <c r="K55" s="93"/>
      <c r="L55" s="93"/>
      <c r="M55" s="93"/>
      <c r="N55" s="56"/>
      <c r="O55" s="1303">
        <v>143.4</v>
      </c>
      <c r="P55" s="1303">
        <f t="shared" si="2"/>
        <v>39.02040816326531</v>
      </c>
    </row>
    <row r="56" spans="1:16" ht="12.75">
      <c r="A56" s="104" t="s">
        <v>477</v>
      </c>
      <c r="B56" s="1352" t="s">
        <v>536</v>
      </c>
      <c r="C56" s="1350" t="s">
        <v>19</v>
      </c>
      <c r="D56" s="1351">
        <v>968</v>
      </c>
      <c r="E56" s="1352" t="s">
        <v>790</v>
      </c>
      <c r="F56" s="1352"/>
      <c r="G56" s="1351"/>
      <c r="H56" s="1359"/>
      <c r="I56" s="1354">
        <f>I57</f>
        <v>701.8</v>
      </c>
      <c r="J56" s="1354">
        <f aca="true" t="shared" si="7" ref="J56:O57">J57</f>
        <v>0</v>
      </c>
      <c r="K56" s="1354">
        <f t="shared" si="7"/>
        <v>0</v>
      </c>
      <c r="L56" s="1354">
        <f t="shared" si="7"/>
        <v>0</v>
      </c>
      <c r="M56" s="1354">
        <f t="shared" si="7"/>
        <v>0</v>
      </c>
      <c r="N56" s="1354">
        <f t="shared" si="7"/>
        <v>0</v>
      </c>
      <c r="O56" s="1354">
        <f t="shared" si="7"/>
        <v>0</v>
      </c>
      <c r="P56" s="1348">
        <f t="shared" si="2"/>
        <v>0</v>
      </c>
    </row>
    <row r="57" spans="1:16" ht="12.75">
      <c r="A57" s="105" t="s">
        <v>326</v>
      </c>
      <c r="B57" s="706" t="s">
        <v>243</v>
      </c>
      <c r="C57" s="1123" t="s">
        <v>20</v>
      </c>
      <c r="D57" s="720">
        <v>968</v>
      </c>
      <c r="E57" s="1081" t="s">
        <v>790</v>
      </c>
      <c r="F57" s="1081" t="s">
        <v>821</v>
      </c>
      <c r="G57" s="720"/>
      <c r="H57" s="1278"/>
      <c r="I57" s="1315">
        <f>I58</f>
        <v>701.8</v>
      </c>
      <c r="J57" s="1315">
        <f t="shared" si="7"/>
        <v>0</v>
      </c>
      <c r="K57" s="1315">
        <f t="shared" si="7"/>
        <v>0</v>
      </c>
      <c r="L57" s="1315">
        <f t="shared" si="7"/>
        <v>0</v>
      </c>
      <c r="M57" s="1315">
        <f t="shared" si="7"/>
        <v>0</v>
      </c>
      <c r="N57" s="1315">
        <f t="shared" si="7"/>
        <v>0</v>
      </c>
      <c r="O57" s="1315">
        <f t="shared" si="7"/>
        <v>0</v>
      </c>
      <c r="P57" s="1332">
        <f t="shared" si="2"/>
        <v>0</v>
      </c>
    </row>
    <row r="58" spans="1:16" ht="17.25" customHeight="1">
      <c r="A58" s="105" t="s">
        <v>156</v>
      </c>
      <c r="B58" s="1058" t="s">
        <v>67</v>
      </c>
      <c r="C58" s="1111" t="s">
        <v>777</v>
      </c>
      <c r="D58" s="722">
        <v>968</v>
      </c>
      <c r="E58" s="1077" t="s">
        <v>790</v>
      </c>
      <c r="F58" s="1077" t="s">
        <v>821</v>
      </c>
      <c r="G58" s="722">
        <v>800</v>
      </c>
      <c r="H58" s="1271"/>
      <c r="I58" s="1316">
        <v>701.8</v>
      </c>
      <c r="J58" s="96"/>
      <c r="K58" s="96"/>
      <c r="L58" s="96"/>
      <c r="M58" s="96"/>
      <c r="N58" s="56"/>
      <c r="O58" s="1303">
        <v>0</v>
      </c>
      <c r="P58" s="1303">
        <f t="shared" si="2"/>
        <v>0</v>
      </c>
    </row>
    <row r="59" spans="1:16" ht="12" customHeight="1">
      <c r="A59" s="105"/>
      <c r="B59" s="1352" t="s">
        <v>364</v>
      </c>
      <c r="C59" s="1355" t="s">
        <v>317</v>
      </c>
      <c r="D59" s="1351" t="s">
        <v>424</v>
      </c>
      <c r="E59" s="1351" t="s">
        <v>602</v>
      </c>
      <c r="F59" s="1349"/>
      <c r="G59" s="1353"/>
      <c r="H59" s="1353"/>
      <c r="I59" s="1354">
        <f>I79+I77+I71+I69+I67+I60+I81+I75+I83+I73</f>
        <v>1527.9999999999998</v>
      </c>
      <c r="J59" s="1354" t="e">
        <f>J79+J77+J71+J69+J67+J60+J81+J75+J83+#REF!</f>
        <v>#REF!</v>
      </c>
      <c r="K59" s="1354" t="e">
        <f>K79+K77+K71+K69+K67+K60+K81+K75+K83+#REF!</f>
        <v>#REF!</v>
      </c>
      <c r="L59" s="1354" t="e">
        <f>L79+L77+L71+L69+L67+L60+L81+L75+L83+#REF!</f>
        <v>#REF!</v>
      </c>
      <c r="M59" s="1354" t="e">
        <f>M79+M77+M71+M69+M67+M60+M81+M75+M83+#REF!</f>
        <v>#REF!</v>
      </c>
      <c r="N59" s="1354" t="e">
        <f>N79+N77+N71+N69+N67+N60+N81+N75+N83+#REF!</f>
        <v>#REF!</v>
      </c>
      <c r="O59" s="1354">
        <f>O79+O77+O71+O69+O67+O60+O81+O75+O83+O73</f>
        <v>786.8</v>
      </c>
      <c r="P59" s="1348">
        <f t="shared" si="2"/>
        <v>51.492146596858646</v>
      </c>
    </row>
    <row r="60" spans="1:16" ht="34.5" customHeight="1">
      <c r="A60" s="105"/>
      <c r="B60" s="706" t="s">
        <v>200</v>
      </c>
      <c r="C60" s="1112" t="s">
        <v>817</v>
      </c>
      <c r="D60" s="713" t="s">
        <v>424</v>
      </c>
      <c r="E60" s="713" t="s">
        <v>602</v>
      </c>
      <c r="F60" s="1128" t="s">
        <v>818</v>
      </c>
      <c r="G60" s="713"/>
      <c r="H60" s="728"/>
      <c r="I60" s="1317">
        <f>I61</f>
        <v>130</v>
      </c>
      <c r="J60" s="1317">
        <f aca="true" t="shared" si="8" ref="J60:O60">J61</f>
        <v>0</v>
      </c>
      <c r="K60" s="1317">
        <f t="shared" si="8"/>
        <v>0</v>
      </c>
      <c r="L60" s="1317">
        <f t="shared" si="8"/>
        <v>0</v>
      </c>
      <c r="M60" s="1317">
        <f t="shared" si="8"/>
        <v>0</v>
      </c>
      <c r="N60" s="1317">
        <f t="shared" si="8"/>
        <v>0</v>
      </c>
      <c r="O60" s="1317">
        <f t="shared" si="8"/>
        <v>40.5</v>
      </c>
      <c r="P60" s="1304" t="s">
        <v>901</v>
      </c>
    </row>
    <row r="61" spans="1:16" ht="25.5" customHeight="1">
      <c r="A61" s="107"/>
      <c r="B61" s="1058" t="s">
        <v>166</v>
      </c>
      <c r="C61" s="1111" t="s">
        <v>774</v>
      </c>
      <c r="D61" s="715" t="s">
        <v>424</v>
      </c>
      <c r="E61" s="715" t="s">
        <v>602</v>
      </c>
      <c r="F61" s="1070" t="s">
        <v>818</v>
      </c>
      <c r="G61" s="715">
        <v>200</v>
      </c>
      <c r="H61" s="719"/>
      <c r="I61" s="1313">
        <v>130</v>
      </c>
      <c r="J61" s="96">
        <v>0</v>
      </c>
      <c r="K61" s="96">
        <v>0</v>
      </c>
      <c r="L61" s="96">
        <v>0</v>
      </c>
      <c r="M61" s="96">
        <v>0</v>
      </c>
      <c r="N61" s="56"/>
      <c r="O61" s="1303">
        <v>40.5</v>
      </c>
      <c r="P61" s="1303" t="s">
        <v>901</v>
      </c>
    </row>
    <row r="62" spans="1:16" ht="57" customHeight="1" hidden="1">
      <c r="A62" s="100" t="s">
        <v>446</v>
      </c>
      <c r="B62" s="706" t="s">
        <v>518</v>
      </c>
      <c r="C62" s="1120" t="s">
        <v>321</v>
      </c>
      <c r="D62" s="713" t="s">
        <v>424</v>
      </c>
      <c r="E62" s="713" t="s">
        <v>602</v>
      </c>
      <c r="F62" s="1128" t="s">
        <v>186</v>
      </c>
      <c r="G62" s="1071"/>
      <c r="H62" s="713"/>
      <c r="I62" s="1317" t="e">
        <f>SUM(I63:I66)</f>
        <v>#REF!</v>
      </c>
      <c r="J62" s="93">
        <f>J63</f>
        <v>125</v>
      </c>
      <c r="K62" s="93">
        <f>K63</f>
        <v>125</v>
      </c>
      <c r="L62" s="93">
        <f>L63</f>
        <v>125</v>
      </c>
      <c r="M62" s="93">
        <f>M63</f>
        <v>125</v>
      </c>
      <c r="N62" s="56"/>
      <c r="O62" s="1302"/>
      <c r="P62" s="1302" t="e">
        <f t="shared" si="2"/>
        <v>#REF!</v>
      </c>
    </row>
    <row r="63" spans="1:16" ht="14.25" customHeight="1" hidden="1">
      <c r="A63" s="101" t="s">
        <v>328</v>
      </c>
      <c r="B63" s="1058" t="s">
        <v>365</v>
      </c>
      <c r="C63" s="1121" t="s">
        <v>322</v>
      </c>
      <c r="D63" s="715" t="s">
        <v>424</v>
      </c>
      <c r="E63" s="715" t="s">
        <v>602</v>
      </c>
      <c r="F63" s="1070" t="s">
        <v>186</v>
      </c>
      <c r="G63" s="715" t="s">
        <v>532</v>
      </c>
      <c r="H63" s="715"/>
      <c r="I63" s="1313" t="e">
        <f>#REF!</f>
        <v>#REF!</v>
      </c>
      <c r="J63" s="96">
        <v>125</v>
      </c>
      <c r="K63" s="96">
        <v>125</v>
      </c>
      <c r="L63" s="96">
        <v>125</v>
      </c>
      <c r="M63" s="96">
        <v>125</v>
      </c>
      <c r="N63" s="56"/>
      <c r="O63" s="1302"/>
      <c r="P63" s="1302" t="e">
        <f t="shared" si="2"/>
        <v>#REF!</v>
      </c>
    </row>
    <row r="64" spans="1:16" ht="23.25" customHeight="1" hidden="1">
      <c r="A64" s="100" t="s">
        <v>504</v>
      </c>
      <c r="B64" s="706" t="s">
        <v>523</v>
      </c>
      <c r="C64" s="1279" t="s">
        <v>402</v>
      </c>
      <c r="D64" s="713" t="s">
        <v>424</v>
      </c>
      <c r="E64" s="713" t="s">
        <v>318</v>
      </c>
      <c r="F64" s="1128" t="s">
        <v>353</v>
      </c>
      <c r="G64" s="713"/>
      <c r="H64" s="713"/>
      <c r="I64" s="1317">
        <f>I65</f>
        <v>0</v>
      </c>
      <c r="J64" s="93">
        <f>J65</f>
        <v>0</v>
      </c>
      <c r="K64" s="93">
        <f>K65</f>
        <v>0</v>
      </c>
      <c r="L64" s="93">
        <f>L65</f>
        <v>0</v>
      </c>
      <c r="M64" s="93">
        <f>M65</f>
        <v>0</v>
      </c>
      <c r="N64" s="56"/>
      <c r="O64" s="1302"/>
      <c r="P64" s="1302" t="e">
        <f t="shared" si="2"/>
        <v>#DIV/0!</v>
      </c>
    </row>
    <row r="65" spans="1:16" ht="16.5" customHeight="1" hidden="1">
      <c r="A65" s="101" t="s">
        <v>448</v>
      </c>
      <c r="B65" s="1058" t="s">
        <v>115</v>
      </c>
      <c r="C65" s="1121" t="s">
        <v>322</v>
      </c>
      <c r="D65" s="715" t="s">
        <v>424</v>
      </c>
      <c r="E65" s="715" t="s">
        <v>318</v>
      </c>
      <c r="F65" s="1070" t="s">
        <v>353</v>
      </c>
      <c r="G65" s="715" t="s">
        <v>532</v>
      </c>
      <c r="H65" s="715"/>
      <c r="I65" s="1313"/>
      <c r="J65" s="96">
        <v>0</v>
      </c>
      <c r="K65" s="96">
        <v>0</v>
      </c>
      <c r="L65" s="96">
        <v>0</v>
      </c>
      <c r="M65" s="96">
        <v>0</v>
      </c>
      <c r="N65" s="56"/>
      <c r="O65" s="1302"/>
      <c r="P65" s="1302" t="e">
        <f t="shared" si="2"/>
        <v>#DIV/0!</v>
      </c>
    </row>
    <row r="66" spans="1:16" ht="13.5" customHeight="1" hidden="1">
      <c r="A66" s="101"/>
      <c r="B66" s="1058" t="s">
        <v>6</v>
      </c>
      <c r="C66" s="1121" t="s">
        <v>605</v>
      </c>
      <c r="D66" s="715" t="s">
        <v>424</v>
      </c>
      <c r="E66" s="715" t="s">
        <v>602</v>
      </c>
      <c r="F66" s="1070" t="s">
        <v>186</v>
      </c>
      <c r="G66" s="715" t="e">
        <f>#REF!</f>
        <v>#REF!</v>
      </c>
      <c r="H66" s="715"/>
      <c r="I66" s="1313" t="e">
        <f>#REF!</f>
        <v>#REF!</v>
      </c>
      <c r="J66" s="96"/>
      <c r="K66" s="96"/>
      <c r="L66" s="96"/>
      <c r="M66" s="96"/>
      <c r="N66" s="56"/>
      <c r="O66" s="1302"/>
      <c r="P66" s="1302" t="e">
        <f t="shared" si="2"/>
        <v>#REF!</v>
      </c>
    </row>
    <row r="67" spans="1:16" ht="28.5" customHeight="1">
      <c r="A67" s="101"/>
      <c r="B67" s="706" t="s">
        <v>4</v>
      </c>
      <c r="C67" s="1112" t="s">
        <v>816</v>
      </c>
      <c r="D67" s="721">
        <v>968</v>
      </c>
      <c r="E67" s="1076" t="s">
        <v>602</v>
      </c>
      <c r="F67" s="1076" t="s">
        <v>819</v>
      </c>
      <c r="G67" s="721"/>
      <c r="H67" s="1059"/>
      <c r="I67" s="1315">
        <f>I68</f>
        <v>260</v>
      </c>
      <c r="J67" s="1315">
        <f aca="true" t="shared" si="9" ref="J67:O67">J68</f>
        <v>0</v>
      </c>
      <c r="K67" s="1315">
        <f t="shared" si="9"/>
        <v>0</v>
      </c>
      <c r="L67" s="1315">
        <f t="shared" si="9"/>
        <v>0</v>
      </c>
      <c r="M67" s="1315">
        <f t="shared" si="9"/>
        <v>0</v>
      </c>
      <c r="N67" s="1315">
        <f t="shared" si="9"/>
        <v>0</v>
      </c>
      <c r="O67" s="1315">
        <f t="shared" si="9"/>
        <v>40</v>
      </c>
      <c r="P67" s="1332">
        <f t="shared" si="2"/>
        <v>15.384615384615385</v>
      </c>
    </row>
    <row r="68" spans="1:16" ht="24.75" customHeight="1">
      <c r="A68" s="101"/>
      <c r="B68" s="1058" t="s">
        <v>5</v>
      </c>
      <c r="C68" s="1111" t="s">
        <v>774</v>
      </c>
      <c r="D68" s="722">
        <v>968</v>
      </c>
      <c r="E68" s="1077" t="s">
        <v>602</v>
      </c>
      <c r="F68" s="1077" t="s">
        <v>819</v>
      </c>
      <c r="G68" s="722">
        <v>200</v>
      </c>
      <c r="H68" s="1041"/>
      <c r="I68" s="1316">
        <v>260</v>
      </c>
      <c r="J68" s="96"/>
      <c r="K68" s="96"/>
      <c r="L68" s="96"/>
      <c r="M68" s="96"/>
      <c r="N68" s="56"/>
      <c r="O68" s="1303">
        <v>40</v>
      </c>
      <c r="P68" s="1303">
        <f t="shared" si="2"/>
        <v>15.384615384615385</v>
      </c>
    </row>
    <row r="69" spans="1:16" ht="58.5" customHeight="1">
      <c r="A69" s="112"/>
      <c r="B69" s="706" t="s">
        <v>849</v>
      </c>
      <c r="C69" s="1112" t="s">
        <v>835</v>
      </c>
      <c r="D69" s="721">
        <v>968</v>
      </c>
      <c r="E69" s="1076" t="s">
        <v>602</v>
      </c>
      <c r="F69" s="1076" t="s">
        <v>858</v>
      </c>
      <c r="G69" s="721"/>
      <c r="H69" s="1059"/>
      <c r="I69" s="1315">
        <f>I70</f>
        <v>98</v>
      </c>
      <c r="J69" s="1315">
        <f aca="true" t="shared" si="10" ref="J69:O69">J70</f>
        <v>0</v>
      </c>
      <c r="K69" s="1315">
        <f t="shared" si="10"/>
        <v>0</v>
      </c>
      <c r="L69" s="1315">
        <f t="shared" si="10"/>
        <v>0</v>
      </c>
      <c r="M69" s="1315">
        <f t="shared" si="10"/>
        <v>0</v>
      </c>
      <c r="N69" s="1315">
        <f t="shared" si="10"/>
        <v>0</v>
      </c>
      <c r="O69" s="1315">
        <f t="shared" si="10"/>
        <v>16.2</v>
      </c>
      <c r="P69" s="1332">
        <f t="shared" si="2"/>
        <v>16.53061224489796</v>
      </c>
    </row>
    <row r="70" spans="1:16" ht="26.25" customHeight="1">
      <c r="A70" s="112"/>
      <c r="B70" s="1058" t="s">
        <v>923</v>
      </c>
      <c r="C70" s="1111" t="s">
        <v>774</v>
      </c>
      <c r="D70" s="722">
        <v>968</v>
      </c>
      <c r="E70" s="1077" t="s">
        <v>602</v>
      </c>
      <c r="F70" s="1077" t="s">
        <v>833</v>
      </c>
      <c r="G70" s="722">
        <v>200</v>
      </c>
      <c r="H70" s="1041"/>
      <c r="I70" s="1316">
        <v>98</v>
      </c>
      <c r="J70" s="139"/>
      <c r="K70" s="139"/>
      <c r="L70" s="139"/>
      <c r="M70" s="139"/>
      <c r="N70" s="56"/>
      <c r="O70" s="1303">
        <v>16.2</v>
      </c>
      <c r="P70" s="1303">
        <f t="shared" si="2"/>
        <v>16.53061224489796</v>
      </c>
    </row>
    <row r="71" spans="1:16" ht="20.25" customHeight="1">
      <c r="A71" s="112"/>
      <c r="B71" s="706" t="s">
        <v>918</v>
      </c>
      <c r="C71" s="1110" t="s">
        <v>836</v>
      </c>
      <c r="D71" s="774">
        <v>968</v>
      </c>
      <c r="E71" s="1076" t="s">
        <v>602</v>
      </c>
      <c r="F71" s="1076" t="s">
        <v>834</v>
      </c>
      <c r="G71" s="721"/>
      <c r="H71" s="1059"/>
      <c r="I71" s="1315">
        <f>I72</f>
        <v>98</v>
      </c>
      <c r="J71" s="1315">
        <f aca="true" t="shared" si="11" ref="J71:O73">J72</f>
        <v>0</v>
      </c>
      <c r="K71" s="1315">
        <f t="shared" si="11"/>
        <v>0</v>
      </c>
      <c r="L71" s="1315">
        <f t="shared" si="11"/>
        <v>0</v>
      </c>
      <c r="M71" s="1315">
        <f t="shared" si="11"/>
        <v>0</v>
      </c>
      <c r="N71" s="1315">
        <f t="shared" si="11"/>
        <v>0</v>
      </c>
      <c r="O71" s="1315">
        <f t="shared" si="11"/>
        <v>16.3</v>
      </c>
      <c r="P71" s="1332">
        <f t="shared" si="2"/>
        <v>16.632653061224488</v>
      </c>
    </row>
    <row r="72" spans="1:16" ht="26.25" customHeight="1">
      <c r="A72" s="112"/>
      <c r="B72" s="1058" t="s">
        <v>924</v>
      </c>
      <c r="C72" s="1111" t="s">
        <v>774</v>
      </c>
      <c r="D72" s="722">
        <v>968</v>
      </c>
      <c r="E72" s="1077" t="s">
        <v>602</v>
      </c>
      <c r="F72" s="1077" t="s">
        <v>834</v>
      </c>
      <c r="G72" s="722">
        <v>200</v>
      </c>
      <c r="H72" s="1041"/>
      <c r="I72" s="1316">
        <v>98</v>
      </c>
      <c r="J72" s="139"/>
      <c r="K72" s="139"/>
      <c r="L72" s="139"/>
      <c r="M72" s="139"/>
      <c r="N72" s="56"/>
      <c r="O72" s="1303">
        <v>16.3</v>
      </c>
      <c r="P72" s="1303">
        <f t="shared" si="2"/>
        <v>16.632653061224488</v>
      </c>
    </row>
    <row r="73" spans="1:16" ht="24" customHeight="1">
      <c r="A73" s="112"/>
      <c r="B73" s="706" t="s">
        <v>976</v>
      </c>
      <c r="C73" s="1110" t="s">
        <v>978</v>
      </c>
      <c r="D73" s="774">
        <v>968</v>
      </c>
      <c r="E73" s="1076" t="s">
        <v>602</v>
      </c>
      <c r="F73" s="1076" t="s">
        <v>979</v>
      </c>
      <c r="G73" s="721"/>
      <c r="H73" s="1059"/>
      <c r="I73" s="1315">
        <f>I74</f>
        <v>20</v>
      </c>
      <c r="J73" s="1315">
        <f t="shared" si="11"/>
        <v>0</v>
      </c>
      <c r="K73" s="1315">
        <f t="shared" si="11"/>
        <v>0</v>
      </c>
      <c r="L73" s="1315">
        <f t="shared" si="11"/>
        <v>0</v>
      </c>
      <c r="M73" s="1315">
        <f t="shared" si="11"/>
        <v>0</v>
      </c>
      <c r="N73" s="1315">
        <f t="shared" si="11"/>
        <v>0</v>
      </c>
      <c r="O73" s="1315">
        <f t="shared" si="11"/>
        <v>0</v>
      </c>
      <c r="P73" s="1332">
        <f>O73/I73*100</f>
        <v>0</v>
      </c>
    </row>
    <row r="74" spans="1:16" ht="26.25" customHeight="1">
      <c r="A74" s="112"/>
      <c r="B74" s="1058" t="s">
        <v>977</v>
      </c>
      <c r="C74" s="1111" t="s">
        <v>774</v>
      </c>
      <c r="D74" s="722">
        <v>968</v>
      </c>
      <c r="E74" s="1077" t="s">
        <v>602</v>
      </c>
      <c r="F74" s="1077" t="s">
        <v>979</v>
      </c>
      <c r="G74" s="722">
        <v>200</v>
      </c>
      <c r="H74" s="1041"/>
      <c r="I74" s="1316">
        <v>20</v>
      </c>
      <c r="J74" s="139"/>
      <c r="K74" s="139"/>
      <c r="L74" s="139"/>
      <c r="M74" s="139"/>
      <c r="N74" s="56"/>
      <c r="O74" s="1303">
        <v>0</v>
      </c>
      <c r="P74" s="1303">
        <f>O74/I74*100</f>
        <v>0</v>
      </c>
    </row>
    <row r="75" spans="1:16" ht="48" customHeight="1">
      <c r="A75" s="100"/>
      <c r="B75" s="706" t="s">
        <v>850</v>
      </c>
      <c r="C75" s="1112" t="s">
        <v>845</v>
      </c>
      <c r="D75" s="720">
        <v>968</v>
      </c>
      <c r="E75" s="1081" t="s">
        <v>602</v>
      </c>
      <c r="F75" s="1081" t="s">
        <v>842</v>
      </c>
      <c r="G75" s="720"/>
      <c r="H75" s="1277"/>
      <c r="I75" s="1317">
        <f>I76</f>
        <v>8.1</v>
      </c>
      <c r="J75" s="1317" t="e">
        <f aca="true" t="shared" si="12" ref="J75:O75">J76</f>
        <v>#REF!</v>
      </c>
      <c r="K75" s="1317" t="e">
        <f t="shared" si="12"/>
        <v>#REF!</v>
      </c>
      <c r="L75" s="1317" t="e">
        <f t="shared" si="12"/>
        <v>#REF!</v>
      </c>
      <c r="M75" s="1317" t="e">
        <f t="shared" si="12"/>
        <v>#REF!</v>
      </c>
      <c r="N75" s="1317">
        <f t="shared" si="12"/>
        <v>0</v>
      </c>
      <c r="O75" s="1317">
        <f t="shared" si="12"/>
        <v>0</v>
      </c>
      <c r="P75" s="1332">
        <f>O75/I75*100</f>
        <v>0</v>
      </c>
    </row>
    <row r="76" spans="1:16" ht="25.5" customHeight="1">
      <c r="A76" s="101" t="s">
        <v>166</v>
      </c>
      <c r="B76" s="1058" t="s">
        <v>851</v>
      </c>
      <c r="C76" s="1111" t="s">
        <v>774</v>
      </c>
      <c r="D76" s="722">
        <v>968</v>
      </c>
      <c r="E76" s="1077" t="s">
        <v>602</v>
      </c>
      <c r="F76" s="1077" t="s">
        <v>842</v>
      </c>
      <c r="G76" s="722">
        <v>200</v>
      </c>
      <c r="H76" s="1041"/>
      <c r="I76" s="1316">
        <v>8.1</v>
      </c>
      <c r="J76" s="93" t="e">
        <f>#REF!</f>
        <v>#REF!</v>
      </c>
      <c r="K76" s="93" t="e">
        <f>#REF!</f>
        <v>#REF!</v>
      </c>
      <c r="L76" s="93" t="e">
        <f>#REF!</f>
        <v>#REF!</v>
      </c>
      <c r="M76" s="93" t="e">
        <f>#REF!</f>
        <v>#REF!</v>
      </c>
      <c r="N76" s="56"/>
      <c r="O76" s="1303">
        <v>0</v>
      </c>
      <c r="P76" s="1303">
        <f>O76/I76*100</f>
        <v>0</v>
      </c>
    </row>
    <row r="77" spans="1:16" ht="51.75" customHeight="1">
      <c r="A77" s="112"/>
      <c r="B77" s="706" t="s">
        <v>925</v>
      </c>
      <c r="C77" s="1112" t="s">
        <v>838</v>
      </c>
      <c r="D77" s="720">
        <v>968</v>
      </c>
      <c r="E77" s="1081" t="s">
        <v>602</v>
      </c>
      <c r="F77" s="1081" t="s">
        <v>837</v>
      </c>
      <c r="G77" s="1072"/>
      <c r="H77" s="1277"/>
      <c r="I77" s="1317">
        <f>I78</f>
        <v>677</v>
      </c>
      <c r="J77" s="1317">
        <f aca="true" t="shared" si="13" ref="J77:O77">J78</f>
        <v>0</v>
      </c>
      <c r="K77" s="1317">
        <f t="shared" si="13"/>
        <v>0</v>
      </c>
      <c r="L77" s="1317">
        <f t="shared" si="13"/>
        <v>0</v>
      </c>
      <c r="M77" s="1317">
        <f t="shared" si="13"/>
        <v>0</v>
      </c>
      <c r="N77" s="1317">
        <f t="shared" si="13"/>
        <v>0</v>
      </c>
      <c r="O77" s="1317">
        <f t="shared" si="13"/>
        <v>497</v>
      </c>
      <c r="P77" s="1332">
        <f t="shared" si="2"/>
        <v>73.41211225997046</v>
      </c>
    </row>
    <row r="78" spans="1:16" ht="22.5">
      <c r="A78" s="112"/>
      <c r="B78" s="1058" t="s">
        <v>926</v>
      </c>
      <c r="C78" s="1111" t="s">
        <v>774</v>
      </c>
      <c r="D78" s="722">
        <v>968</v>
      </c>
      <c r="E78" s="1077" t="s">
        <v>602</v>
      </c>
      <c r="F78" s="1077" t="s">
        <v>837</v>
      </c>
      <c r="G78" s="722">
        <v>200</v>
      </c>
      <c r="H78" s="1041"/>
      <c r="I78" s="1316">
        <v>677</v>
      </c>
      <c r="J78" s="139"/>
      <c r="K78" s="139"/>
      <c r="L78" s="139"/>
      <c r="M78" s="139"/>
      <c r="N78" s="56"/>
      <c r="O78" s="1303">
        <v>497</v>
      </c>
      <c r="P78" s="1303">
        <f t="shared" si="2"/>
        <v>73.41211225997046</v>
      </c>
    </row>
    <row r="79" spans="1:16" ht="60" customHeight="1">
      <c r="A79" s="112"/>
      <c r="B79" s="706" t="s">
        <v>927</v>
      </c>
      <c r="C79" s="1112" t="s">
        <v>879</v>
      </c>
      <c r="D79" s="720">
        <v>968</v>
      </c>
      <c r="E79" s="1081" t="s">
        <v>602</v>
      </c>
      <c r="F79" s="1081" t="s">
        <v>882</v>
      </c>
      <c r="G79" s="1072"/>
      <c r="H79" s="1277"/>
      <c r="I79" s="1317">
        <f>I80</f>
        <v>138.3</v>
      </c>
      <c r="J79" s="1317">
        <f aca="true" t="shared" si="14" ref="J79:O83">J80</f>
        <v>0</v>
      </c>
      <c r="K79" s="1317">
        <f t="shared" si="14"/>
        <v>0</v>
      </c>
      <c r="L79" s="1317">
        <f t="shared" si="14"/>
        <v>0</v>
      </c>
      <c r="M79" s="1317">
        <f t="shared" si="14"/>
        <v>0</v>
      </c>
      <c r="N79" s="1317">
        <f t="shared" si="14"/>
        <v>0</v>
      </c>
      <c r="O79" s="1317">
        <f t="shared" si="14"/>
        <v>132.9</v>
      </c>
      <c r="P79" s="1332">
        <f aca="true" t="shared" si="15" ref="P79:P115">O79/I79*100</f>
        <v>96.09544468546638</v>
      </c>
    </row>
    <row r="80" spans="1:16" ht="24" customHeight="1">
      <c r="A80" s="112"/>
      <c r="B80" s="1058" t="s">
        <v>928</v>
      </c>
      <c r="C80" s="1111" t="s">
        <v>774</v>
      </c>
      <c r="D80" s="722">
        <v>968</v>
      </c>
      <c r="E80" s="1077" t="s">
        <v>602</v>
      </c>
      <c r="F80" s="1077" t="s">
        <v>882</v>
      </c>
      <c r="G80" s="722">
        <v>200</v>
      </c>
      <c r="H80" s="1041"/>
      <c r="I80" s="1316">
        <v>138.3</v>
      </c>
      <c r="J80" s="157"/>
      <c r="K80" s="157"/>
      <c r="L80" s="157"/>
      <c r="M80" s="157"/>
      <c r="N80" s="56"/>
      <c r="O80" s="1303">
        <v>132.9</v>
      </c>
      <c r="P80" s="1303">
        <f t="shared" si="15"/>
        <v>96.09544468546638</v>
      </c>
    </row>
    <row r="81" spans="1:16" ht="101.25">
      <c r="A81" s="112"/>
      <c r="B81" s="706" t="s">
        <v>929</v>
      </c>
      <c r="C81" s="1112" t="s">
        <v>880</v>
      </c>
      <c r="D81" s="720">
        <v>968</v>
      </c>
      <c r="E81" s="1081" t="s">
        <v>602</v>
      </c>
      <c r="F81" s="1081" t="s">
        <v>881</v>
      </c>
      <c r="G81" s="1072"/>
      <c r="H81" s="1277"/>
      <c r="I81" s="1317">
        <f>I82</f>
        <v>75.8</v>
      </c>
      <c r="J81" s="1317">
        <f t="shared" si="14"/>
        <v>0</v>
      </c>
      <c r="K81" s="1317">
        <f t="shared" si="14"/>
        <v>0</v>
      </c>
      <c r="L81" s="1317">
        <f t="shared" si="14"/>
        <v>0</v>
      </c>
      <c r="M81" s="1317">
        <f t="shared" si="14"/>
        <v>0</v>
      </c>
      <c r="N81" s="1317">
        <f t="shared" si="14"/>
        <v>0</v>
      </c>
      <c r="O81" s="1317">
        <f t="shared" si="14"/>
        <v>32.5</v>
      </c>
      <c r="P81" s="1332">
        <f>O81/I81*100</f>
        <v>42.87598944591029</v>
      </c>
    </row>
    <row r="82" spans="1:16" ht="24" customHeight="1">
      <c r="A82" s="112"/>
      <c r="B82" s="1058" t="s">
        <v>930</v>
      </c>
      <c r="C82" s="1111" t="s">
        <v>774</v>
      </c>
      <c r="D82" s="722">
        <v>968</v>
      </c>
      <c r="E82" s="1077" t="s">
        <v>602</v>
      </c>
      <c r="F82" s="1077" t="s">
        <v>881</v>
      </c>
      <c r="G82" s="722">
        <v>200</v>
      </c>
      <c r="H82" s="1041"/>
      <c r="I82" s="1316">
        <v>75.8</v>
      </c>
      <c r="J82" s="157"/>
      <c r="K82" s="157"/>
      <c r="L82" s="157"/>
      <c r="M82" s="157"/>
      <c r="N82" s="56"/>
      <c r="O82" s="1303">
        <v>32.5</v>
      </c>
      <c r="P82" s="1303">
        <f>O82/I82*100</f>
        <v>42.87598944591029</v>
      </c>
    </row>
    <row r="83" spans="1:16" ht="56.25">
      <c r="A83" s="112"/>
      <c r="B83" s="706" t="s">
        <v>931</v>
      </c>
      <c r="C83" s="1112" t="s">
        <v>906</v>
      </c>
      <c r="D83" s="720">
        <v>968</v>
      </c>
      <c r="E83" s="1081" t="s">
        <v>602</v>
      </c>
      <c r="F83" s="1081" t="s">
        <v>907</v>
      </c>
      <c r="G83" s="1072"/>
      <c r="H83" s="1277"/>
      <c r="I83" s="1317">
        <f>I84</f>
        <v>22.8</v>
      </c>
      <c r="J83" s="1317">
        <f t="shared" si="14"/>
        <v>0</v>
      </c>
      <c r="K83" s="1317">
        <f t="shared" si="14"/>
        <v>0</v>
      </c>
      <c r="L83" s="1317">
        <f t="shared" si="14"/>
        <v>0</v>
      </c>
      <c r="M83" s="1317">
        <f t="shared" si="14"/>
        <v>0</v>
      </c>
      <c r="N83" s="1317">
        <f t="shared" si="14"/>
        <v>0</v>
      </c>
      <c r="O83" s="1317">
        <f t="shared" si="14"/>
        <v>11.4</v>
      </c>
      <c r="P83" s="1332">
        <f>O83/I83*100</f>
        <v>50</v>
      </c>
    </row>
    <row r="84" spans="1:16" ht="24" customHeight="1">
      <c r="A84" s="112"/>
      <c r="B84" s="1058" t="s">
        <v>932</v>
      </c>
      <c r="C84" s="1111" t="s">
        <v>774</v>
      </c>
      <c r="D84" s="722">
        <v>968</v>
      </c>
      <c r="E84" s="1077" t="s">
        <v>602</v>
      </c>
      <c r="F84" s="1077" t="s">
        <v>907</v>
      </c>
      <c r="G84" s="722">
        <v>200</v>
      </c>
      <c r="H84" s="1041"/>
      <c r="I84" s="1316">
        <v>22.8</v>
      </c>
      <c r="J84" s="157"/>
      <c r="K84" s="157"/>
      <c r="L84" s="157"/>
      <c r="M84" s="157"/>
      <c r="N84" s="56"/>
      <c r="O84" s="1303">
        <v>11.4</v>
      </c>
      <c r="P84" s="1303">
        <f>O84/I84*100</f>
        <v>50</v>
      </c>
    </row>
    <row r="85" spans="1:16" ht="40.5" customHeight="1">
      <c r="A85" s="112"/>
      <c r="B85" s="1352" t="s">
        <v>445</v>
      </c>
      <c r="C85" s="1356" t="s">
        <v>601</v>
      </c>
      <c r="D85" s="1351" t="s">
        <v>424</v>
      </c>
      <c r="E85" s="1351" t="s">
        <v>315</v>
      </c>
      <c r="F85" s="1358"/>
      <c r="G85" s="1362"/>
      <c r="H85" s="1362"/>
      <c r="I85" s="1354">
        <f>I96+I98</f>
        <v>110.7</v>
      </c>
      <c r="J85" s="1354" t="e">
        <f>J96+#REF!</f>
        <v>#REF!</v>
      </c>
      <c r="K85" s="1354" t="e">
        <f>K96+#REF!</f>
        <v>#REF!</v>
      </c>
      <c r="L85" s="1354" t="e">
        <f>L96+#REF!</f>
        <v>#REF!</v>
      </c>
      <c r="M85" s="1354" t="e">
        <f>M96+#REF!</f>
        <v>#REF!</v>
      </c>
      <c r="N85" s="1354" t="e">
        <f>N96+#REF!</f>
        <v>#REF!</v>
      </c>
      <c r="O85" s="1354">
        <f>O96+O98</f>
        <v>32.5</v>
      </c>
      <c r="P85" s="1348">
        <f t="shared" si="15"/>
        <v>29.358626919602525</v>
      </c>
    </row>
    <row r="86" spans="1:16" ht="12.75" hidden="1">
      <c r="A86" s="112"/>
      <c r="B86" s="1073"/>
      <c r="C86" s="1120" t="s">
        <v>205</v>
      </c>
      <c r="D86" s="718"/>
      <c r="E86" s="716" t="s">
        <v>332</v>
      </c>
      <c r="F86" s="1079" t="s">
        <v>549</v>
      </c>
      <c r="G86" s="716" t="s">
        <v>533</v>
      </c>
      <c r="H86" s="716" t="s">
        <v>206</v>
      </c>
      <c r="I86" s="1314"/>
      <c r="J86" s="1314"/>
      <c r="K86" s="1314"/>
      <c r="L86" s="1314"/>
      <c r="M86" s="1314"/>
      <c r="N86" s="1314"/>
      <c r="O86" s="1314"/>
      <c r="P86" s="1302" t="e">
        <f t="shared" si="15"/>
        <v>#DIV/0!</v>
      </c>
    </row>
    <row r="87" spans="1:16" ht="12.75" hidden="1">
      <c r="A87" s="112"/>
      <c r="B87" s="1073"/>
      <c r="C87" s="1124" t="s">
        <v>225</v>
      </c>
      <c r="D87" s="718"/>
      <c r="E87" s="718" t="s">
        <v>332</v>
      </c>
      <c r="F87" s="1058" t="s">
        <v>549</v>
      </c>
      <c r="G87" s="718" t="s">
        <v>533</v>
      </c>
      <c r="H87" s="718" t="s">
        <v>343</v>
      </c>
      <c r="I87" s="1314"/>
      <c r="J87" s="1314"/>
      <c r="K87" s="1314"/>
      <c r="L87" s="1314"/>
      <c r="M87" s="1314"/>
      <c r="N87" s="1314"/>
      <c r="O87" s="1314"/>
      <c r="P87" s="1302" t="e">
        <f t="shared" si="15"/>
        <v>#DIV/0!</v>
      </c>
    </row>
    <row r="88" spans="1:16" ht="12.75" hidden="1">
      <c r="A88" s="112"/>
      <c r="B88" s="1073"/>
      <c r="C88" s="1280" t="s">
        <v>94</v>
      </c>
      <c r="D88" s="718"/>
      <c r="E88" s="718" t="s">
        <v>332</v>
      </c>
      <c r="F88" s="1058" t="s">
        <v>549</v>
      </c>
      <c r="G88" s="718" t="s">
        <v>533</v>
      </c>
      <c r="H88" s="718" t="s">
        <v>531</v>
      </c>
      <c r="I88" s="1314"/>
      <c r="J88" s="1314"/>
      <c r="K88" s="1314"/>
      <c r="L88" s="1314"/>
      <c r="M88" s="1314"/>
      <c r="N88" s="1314"/>
      <c r="O88" s="1314"/>
      <c r="P88" s="1302" t="e">
        <f t="shared" si="15"/>
        <v>#DIV/0!</v>
      </c>
    </row>
    <row r="89" spans="1:16" ht="27.75" customHeight="1" hidden="1" thickBot="1">
      <c r="A89" s="100" t="s">
        <v>523</v>
      </c>
      <c r="B89" s="1268"/>
      <c r="C89" s="1272" t="s">
        <v>507</v>
      </c>
      <c r="D89" s="713"/>
      <c r="E89" s="713" t="s">
        <v>332</v>
      </c>
      <c r="F89" s="706" t="s">
        <v>401</v>
      </c>
      <c r="G89" s="713"/>
      <c r="H89" s="713"/>
      <c r="I89" s="1314"/>
      <c r="J89" s="1314"/>
      <c r="K89" s="1314"/>
      <c r="L89" s="1314"/>
      <c r="M89" s="1314"/>
      <c r="N89" s="1314"/>
      <c r="O89" s="1314"/>
      <c r="P89" s="1302" t="e">
        <f t="shared" si="15"/>
        <v>#DIV/0!</v>
      </c>
    </row>
    <row r="90" spans="1:16" ht="12.75" hidden="1">
      <c r="A90" s="101" t="s">
        <v>524</v>
      </c>
      <c r="B90" s="1268"/>
      <c r="C90" s="1120" t="s">
        <v>126</v>
      </c>
      <c r="D90" s="726"/>
      <c r="E90" s="726" t="s">
        <v>332</v>
      </c>
      <c r="F90" s="1084" t="s">
        <v>401</v>
      </c>
      <c r="G90" s="726" t="s">
        <v>533</v>
      </c>
      <c r="H90" s="726"/>
      <c r="I90" s="1314"/>
      <c r="J90" s="1314"/>
      <c r="K90" s="1314"/>
      <c r="L90" s="1314"/>
      <c r="M90" s="1314"/>
      <c r="N90" s="1314"/>
      <c r="O90" s="1314"/>
      <c r="P90" s="1302" t="e">
        <f t="shared" si="15"/>
        <v>#DIV/0!</v>
      </c>
    </row>
    <row r="91" spans="1:16" ht="12.75" hidden="1">
      <c r="A91" s="104" t="s">
        <v>508</v>
      </c>
      <c r="B91" s="1084"/>
      <c r="C91" s="1120" t="s">
        <v>205</v>
      </c>
      <c r="D91" s="716"/>
      <c r="E91" s="716" t="s">
        <v>332</v>
      </c>
      <c r="F91" s="1079" t="s">
        <v>401</v>
      </c>
      <c r="G91" s="716" t="s">
        <v>533</v>
      </c>
      <c r="H91" s="716" t="s">
        <v>206</v>
      </c>
      <c r="I91" s="1314"/>
      <c r="J91" s="1314"/>
      <c r="K91" s="1314"/>
      <c r="L91" s="1314"/>
      <c r="M91" s="1314"/>
      <c r="N91" s="1314"/>
      <c r="O91" s="1314"/>
      <c r="P91" s="1302" t="e">
        <f t="shared" si="15"/>
        <v>#DIV/0!</v>
      </c>
    </row>
    <row r="92" spans="1:16" ht="12.75" hidden="1">
      <c r="A92" s="105" t="s">
        <v>509</v>
      </c>
      <c r="B92" s="1058"/>
      <c r="C92" s="1124" t="s">
        <v>225</v>
      </c>
      <c r="D92" s="717"/>
      <c r="E92" s="718" t="s">
        <v>332</v>
      </c>
      <c r="F92" s="1058" t="s">
        <v>401</v>
      </c>
      <c r="G92" s="718" t="s">
        <v>533</v>
      </c>
      <c r="H92" s="718" t="s">
        <v>343</v>
      </c>
      <c r="I92" s="1314"/>
      <c r="J92" s="1314"/>
      <c r="K92" s="1314"/>
      <c r="L92" s="1314"/>
      <c r="M92" s="1314"/>
      <c r="N92" s="1314"/>
      <c r="O92" s="1314"/>
      <c r="P92" s="1302" t="e">
        <f t="shared" si="15"/>
        <v>#DIV/0!</v>
      </c>
    </row>
    <row r="93" spans="1:16" ht="12.75" hidden="1">
      <c r="A93" s="110" t="s">
        <v>156</v>
      </c>
      <c r="B93" s="1281"/>
      <c r="C93" s="1280" t="s">
        <v>94</v>
      </c>
      <c r="D93" s="717"/>
      <c r="E93" s="718" t="s">
        <v>332</v>
      </c>
      <c r="F93" s="1058" t="s">
        <v>401</v>
      </c>
      <c r="G93" s="718" t="s">
        <v>533</v>
      </c>
      <c r="H93" s="718" t="s">
        <v>531</v>
      </c>
      <c r="I93" s="1314"/>
      <c r="J93" s="1314"/>
      <c r="K93" s="1314"/>
      <c r="L93" s="1314"/>
      <c r="M93" s="1314"/>
      <c r="N93" s="1314"/>
      <c r="O93" s="1314"/>
      <c r="P93" s="1302" t="e">
        <f t="shared" si="15"/>
        <v>#DIV/0!</v>
      </c>
    </row>
    <row r="94" spans="1:16" ht="48" hidden="1" thickBot="1">
      <c r="A94" s="98" t="s">
        <v>439</v>
      </c>
      <c r="B94" s="1282"/>
      <c r="C94" s="1283" t="s">
        <v>192</v>
      </c>
      <c r="D94" s="729"/>
      <c r="E94" s="729" t="s">
        <v>222</v>
      </c>
      <c r="F94" s="1282"/>
      <c r="G94" s="729"/>
      <c r="H94" s="729"/>
      <c r="I94" s="1314"/>
      <c r="J94" s="1314"/>
      <c r="K94" s="1314"/>
      <c r="L94" s="1314"/>
      <c r="M94" s="1314"/>
      <c r="N94" s="1314"/>
      <c r="O94" s="1314"/>
      <c r="P94" s="1302" t="e">
        <f t="shared" si="15"/>
        <v>#DIV/0!</v>
      </c>
    </row>
    <row r="95" spans="1:16" ht="40.5" customHeight="1" hidden="1" thickBot="1">
      <c r="A95" s="99" t="s">
        <v>82</v>
      </c>
      <c r="B95" s="1268"/>
      <c r="C95" s="1284" t="s">
        <v>516</v>
      </c>
      <c r="D95" s="1285"/>
      <c r="E95" s="719" t="s">
        <v>230</v>
      </c>
      <c r="F95" s="1328"/>
      <c r="G95" s="719"/>
      <c r="H95" s="719"/>
      <c r="I95" s="1314"/>
      <c r="J95" s="1314"/>
      <c r="K95" s="1314"/>
      <c r="L95" s="1314"/>
      <c r="M95" s="1314"/>
      <c r="N95" s="1314"/>
      <c r="O95" s="1314"/>
      <c r="P95" s="1302" t="e">
        <f t="shared" si="15"/>
        <v>#DIV/0!</v>
      </c>
    </row>
    <row r="96" spans="1:16" ht="79.5" customHeight="1">
      <c r="A96" s="100"/>
      <c r="B96" s="706" t="s">
        <v>446</v>
      </c>
      <c r="C96" s="1112" t="s">
        <v>810</v>
      </c>
      <c r="D96" s="727">
        <v>968</v>
      </c>
      <c r="E96" s="1082" t="s">
        <v>315</v>
      </c>
      <c r="F96" s="1082" t="s">
        <v>883</v>
      </c>
      <c r="G96" s="713"/>
      <c r="H96" s="713"/>
      <c r="I96" s="1318">
        <f>I97</f>
        <v>65</v>
      </c>
      <c r="J96" s="1318">
        <f aca="true" t="shared" si="16" ref="J96:O98">J97</f>
        <v>0</v>
      </c>
      <c r="K96" s="1318">
        <f t="shared" si="16"/>
        <v>0</v>
      </c>
      <c r="L96" s="1318">
        <f t="shared" si="16"/>
        <v>0</v>
      </c>
      <c r="M96" s="1318">
        <f t="shared" si="16"/>
        <v>0</v>
      </c>
      <c r="N96" s="1318">
        <f t="shared" si="16"/>
        <v>0</v>
      </c>
      <c r="O96" s="1318">
        <f t="shared" si="16"/>
        <v>32.5</v>
      </c>
      <c r="P96" s="1375">
        <f>O96/I96*100</f>
        <v>50</v>
      </c>
    </row>
    <row r="97" spans="1:16" ht="24.75" customHeight="1">
      <c r="A97" s="100"/>
      <c r="B97" s="1286" t="s">
        <v>328</v>
      </c>
      <c r="C97" s="1111" t="s">
        <v>774</v>
      </c>
      <c r="D97" s="722">
        <v>968</v>
      </c>
      <c r="E97" s="1077" t="s">
        <v>315</v>
      </c>
      <c r="F97" s="1077" t="s">
        <v>883</v>
      </c>
      <c r="G97" s="1041">
        <v>200</v>
      </c>
      <c r="H97" s="1041"/>
      <c r="I97" s="1316">
        <v>65</v>
      </c>
      <c r="J97" s="93"/>
      <c r="K97" s="93"/>
      <c r="L97" s="93"/>
      <c r="M97" s="93"/>
      <c r="N97" s="56"/>
      <c r="O97" s="1303">
        <v>32.5</v>
      </c>
      <c r="P97" s="1303">
        <f>O97/I97*100</f>
        <v>50</v>
      </c>
    </row>
    <row r="98" spans="1:16" ht="42" customHeight="1">
      <c r="A98" s="100"/>
      <c r="B98" s="706" t="s">
        <v>447</v>
      </c>
      <c r="C98" s="1112" t="s">
        <v>980</v>
      </c>
      <c r="D98" s="727">
        <v>968</v>
      </c>
      <c r="E98" s="1082" t="s">
        <v>315</v>
      </c>
      <c r="F98" s="1082" t="s">
        <v>904</v>
      </c>
      <c r="G98" s="713"/>
      <c r="H98" s="713"/>
      <c r="I98" s="1318">
        <f>I99</f>
        <v>45.7</v>
      </c>
      <c r="J98" s="1318">
        <f t="shared" si="16"/>
        <v>0</v>
      </c>
      <c r="K98" s="1318">
        <f t="shared" si="16"/>
        <v>0</v>
      </c>
      <c r="L98" s="1318">
        <f t="shared" si="16"/>
        <v>0</v>
      </c>
      <c r="M98" s="1318">
        <f t="shared" si="16"/>
        <v>0</v>
      </c>
      <c r="N98" s="1318">
        <f t="shared" si="16"/>
        <v>0</v>
      </c>
      <c r="O98" s="1318">
        <f t="shared" si="16"/>
        <v>0</v>
      </c>
      <c r="P98" s="1375">
        <f>O98/I98*100</f>
        <v>0</v>
      </c>
    </row>
    <row r="99" spans="1:16" ht="24.75" customHeight="1">
      <c r="A99" s="100"/>
      <c r="B99" s="1286" t="s">
        <v>448</v>
      </c>
      <c r="C99" s="1111" t="s">
        <v>774</v>
      </c>
      <c r="D99" s="722">
        <v>968</v>
      </c>
      <c r="E99" s="1077" t="s">
        <v>315</v>
      </c>
      <c r="F99" s="1077" t="s">
        <v>904</v>
      </c>
      <c r="G99" s="1041">
        <v>200</v>
      </c>
      <c r="H99" s="1041"/>
      <c r="I99" s="1316">
        <v>45.7</v>
      </c>
      <c r="J99" s="93"/>
      <c r="K99" s="93"/>
      <c r="L99" s="93"/>
      <c r="M99" s="93"/>
      <c r="N99" s="56"/>
      <c r="O99" s="1303">
        <v>0</v>
      </c>
      <c r="P99" s="1303">
        <f>O99/I99*100</f>
        <v>0</v>
      </c>
    </row>
    <row r="100" spans="1:16" ht="12.75">
      <c r="A100" s="99"/>
      <c r="B100" s="1352" t="s">
        <v>254</v>
      </c>
      <c r="C100" s="1357" t="s">
        <v>606</v>
      </c>
      <c r="D100" s="1351">
        <v>968</v>
      </c>
      <c r="E100" s="1352" t="s">
        <v>791</v>
      </c>
      <c r="F100" s="1352"/>
      <c r="G100" s="1351"/>
      <c r="H100" s="1351"/>
      <c r="I100" s="1354">
        <f>I101</f>
        <v>465.8</v>
      </c>
      <c r="J100" s="1354">
        <f aca="true" t="shared" si="17" ref="J100:O101">J101</f>
        <v>0</v>
      </c>
      <c r="K100" s="1354">
        <f t="shared" si="17"/>
        <v>0</v>
      </c>
      <c r="L100" s="1354">
        <f t="shared" si="17"/>
        <v>0</v>
      </c>
      <c r="M100" s="1354">
        <f t="shared" si="17"/>
        <v>0</v>
      </c>
      <c r="N100" s="1354">
        <f t="shared" si="17"/>
        <v>0</v>
      </c>
      <c r="O100" s="1354">
        <f t="shared" si="17"/>
        <v>0</v>
      </c>
      <c r="P100" s="1348">
        <f t="shared" si="15"/>
        <v>0</v>
      </c>
    </row>
    <row r="101" spans="1:16" ht="106.5" customHeight="1">
      <c r="A101" s="99"/>
      <c r="B101" s="1268" t="s">
        <v>480</v>
      </c>
      <c r="C101" s="1112" t="s">
        <v>813</v>
      </c>
      <c r="D101" s="727">
        <v>968</v>
      </c>
      <c r="E101" s="1082" t="s">
        <v>791</v>
      </c>
      <c r="F101" s="1082" t="s">
        <v>891</v>
      </c>
      <c r="G101" s="727"/>
      <c r="H101" s="713"/>
      <c r="I101" s="1317">
        <f>I102</f>
        <v>465.8</v>
      </c>
      <c r="J101" s="1317">
        <f t="shared" si="17"/>
        <v>0</v>
      </c>
      <c r="K101" s="1317">
        <f t="shared" si="17"/>
        <v>0</v>
      </c>
      <c r="L101" s="1317">
        <f t="shared" si="17"/>
        <v>0</v>
      </c>
      <c r="M101" s="1317">
        <f t="shared" si="17"/>
        <v>0</v>
      </c>
      <c r="N101" s="1317">
        <f t="shared" si="17"/>
        <v>0</v>
      </c>
      <c r="O101" s="1317">
        <f t="shared" si="17"/>
        <v>0</v>
      </c>
      <c r="P101" s="1332">
        <f t="shared" si="15"/>
        <v>0</v>
      </c>
    </row>
    <row r="102" spans="1:16" ht="25.5" customHeight="1">
      <c r="A102" s="99"/>
      <c r="B102" s="1058" t="s">
        <v>68</v>
      </c>
      <c r="C102" s="1111" t="s">
        <v>908</v>
      </c>
      <c r="D102" s="722">
        <v>968</v>
      </c>
      <c r="E102" s="1077" t="s">
        <v>791</v>
      </c>
      <c r="F102" s="1077" t="s">
        <v>891</v>
      </c>
      <c r="G102" s="722">
        <v>600</v>
      </c>
      <c r="H102" s="1041"/>
      <c r="I102" s="1316">
        <v>465.8</v>
      </c>
      <c r="J102" s="139"/>
      <c r="K102" s="139"/>
      <c r="L102" s="139"/>
      <c r="M102" s="139"/>
      <c r="N102" s="56"/>
      <c r="O102" s="1303">
        <v>0</v>
      </c>
      <c r="P102" s="1303">
        <f t="shared" si="15"/>
        <v>0</v>
      </c>
    </row>
    <row r="103" spans="1:16" ht="16.5" customHeight="1" hidden="1">
      <c r="A103" s="99"/>
      <c r="B103" s="1287" t="s">
        <v>520</v>
      </c>
      <c r="C103" s="1288" t="s">
        <v>712</v>
      </c>
      <c r="D103" s="1074">
        <v>968</v>
      </c>
      <c r="E103" s="1074">
        <v>410</v>
      </c>
      <c r="F103" s="1287"/>
      <c r="G103" s="1074"/>
      <c r="H103" s="712"/>
      <c r="I103" s="1319" t="e">
        <f>I104</f>
        <v>#REF!</v>
      </c>
      <c r="J103" s="139"/>
      <c r="K103" s="139"/>
      <c r="L103" s="139"/>
      <c r="M103" s="139"/>
      <c r="N103" s="56"/>
      <c r="O103" s="1302"/>
      <c r="P103" s="1302" t="e">
        <f t="shared" si="15"/>
        <v>#REF!</v>
      </c>
    </row>
    <row r="104" spans="1:16" ht="17.25" customHeight="1" hidden="1">
      <c r="A104" s="99"/>
      <c r="B104" s="1268" t="s">
        <v>70</v>
      </c>
      <c r="C104" s="1112" t="s">
        <v>713</v>
      </c>
      <c r="D104" s="727">
        <v>968</v>
      </c>
      <c r="E104" s="727">
        <v>410</v>
      </c>
      <c r="F104" s="1082" t="s">
        <v>711</v>
      </c>
      <c r="G104" s="727"/>
      <c r="H104" s="713"/>
      <c r="I104" s="1317" t="e">
        <f>I105</f>
        <v>#REF!</v>
      </c>
      <c r="J104" s="139"/>
      <c r="K104" s="139"/>
      <c r="L104" s="139"/>
      <c r="M104" s="139"/>
      <c r="N104" s="56"/>
      <c r="O104" s="1302"/>
      <c r="P104" s="1302" t="e">
        <f t="shared" si="15"/>
        <v>#REF!</v>
      </c>
    </row>
    <row r="105" spans="1:16" ht="16.5" customHeight="1" hidden="1">
      <c r="A105" s="99"/>
      <c r="B105" s="1058" t="s">
        <v>608</v>
      </c>
      <c r="C105" s="1111" t="s">
        <v>653</v>
      </c>
      <c r="D105" s="722">
        <v>968</v>
      </c>
      <c r="E105" s="722">
        <v>410</v>
      </c>
      <c r="F105" s="1077" t="s">
        <v>711</v>
      </c>
      <c r="G105" s="722">
        <v>240</v>
      </c>
      <c r="H105" s="1041"/>
      <c r="I105" s="1316" t="e">
        <f>#REF!</f>
        <v>#REF!</v>
      </c>
      <c r="J105" s="139"/>
      <c r="K105" s="139"/>
      <c r="L105" s="139"/>
      <c r="M105" s="139"/>
      <c r="N105" s="56"/>
      <c r="O105" s="1302"/>
      <c r="P105" s="1302" t="e">
        <f t="shared" si="15"/>
        <v>#REF!</v>
      </c>
    </row>
    <row r="106" spans="1:16" ht="21" customHeight="1">
      <c r="A106" s="99"/>
      <c r="B106" s="1352" t="s">
        <v>255</v>
      </c>
      <c r="C106" s="1361" t="s">
        <v>575</v>
      </c>
      <c r="D106" s="1351" t="s">
        <v>424</v>
      </c>
      <c r="E106" s="1351" t="s">
        <v>584</v>
      </c>
      <c r="F106" s="1352"/>
      <c r="G106" s="1351"/>
      <c r="H106" s="1351"/>
      <c r="I106" s="1354">
        <f>I107</f>
        <v>28.5</v>
      </c>
      <c r="J106" s="1354">
        <f aca="true" t="shared" si="18" ref="J106:O107">J107</f>
        <v>0</v>
      </c>
      <c r="K106" s="1354">
        <f t="shared" si="18"/>
        <v>0</v>
      </c>
      <c r="L106" s="1354">
        <f t="shared" si="18"/>
        <v>0</v>
      </c>
      <c r="M106" s="1354">
        <f t="shared" si="18"/>
        <v>0</v>
      </c>
      <c r="N106" s="1354">
        <f t="shared" si="18"/>
        <v>0</v>
      </c>
      <c r="O106" s="1354">
        <f t="shared" si="18"/>
        <v>0</v>
      </c>
      <c r="P106" s="1348">
        <f t="shared" si="15"/>
        <v>0</v>
      </c>
    </row>
    <row r="107" spans="1:16" ht="25.5" customHeight="1">
      <c r="A107" s="99"/>
      <c r="B107" s="1268" t="s">
        <v>481</v>
      </c>
      <c r="C107" s="1112" t="s">
        <v>804</v>
      </c>
      <c r="D107" s="720">
        <v>968</v>
      </c>
      <c r="E107" s="1081" t="s">
        <v>584</v>
      </c>
      <c r="F107" s="1081" t="s">
        <v>892</v>
      </c>
      <c r="G107" s="720"/>
      <c r="H107" s="713"/>
      <c r="I107" s="1317">
        <f>I108</f>
        <v>28.5</v>
      </c>
      <c r="J107" s="1317">
        <f t="shared" si="18"/>
        <v>0</v>
      </c>
      <c r="K107" s="1317">
        <f t="shared" si="18"/>
        <v>0</v>
      </c>
      <c r="L107" s="1317">
        <f t="shared" si="18"/>
        <v>0</v>
      </c>
      <c r="M107" s="1317">
        <f t="shared" si="18"/>
        <v>0</v>
      </c>
      <c r="N107" s="1317">
        <f t="shared" si="18"/>
        <v>0</v>
      </c>
      <c r="O107" s="1317">
        <f t="shared" si="18"/>
        <v>0</v>
      </c>
      <c r="P107" s="1332">
        <f t="shared" si="15"/>
        <v>0</v>
      </c>
    </row>
    <row r="108" spans="1:16" ht="25.5" customHeight="1">
      <c r="A108" s="99"/>
      <c r="B108" s="1058" t="s">
        <v>69</v>
      </c>
      <c r="C108" s="1111" t="s">
        <v>774</v>
      </c>
      <c r="D108" s="722">
        <v>968</v>
      </c>
      <c r="E108" s="1077" t="s">
        <v>584</v>
      </c>
      <c r="F108" s="1077" t="s">
        <v>892</v>
      </c>
      <c r="G108" s="722">
        <v>200</v>
      </c>
      <c r="H108" s="1041"/>
      <c r="I108" s="1316">
        <v>28.5</v>
      </c>
      <c r="J108" s="139"/>
      <c r="K108" s="139"/>
      <c r="L108" s="139"/>
      <c r="M108" s="139"/>
      <c r="N108" s="56"/>
      <c r="O108" s="1303">
        <v>0</v>
      </c>
      <c r="P108" s="1303">
        <f t="shared" si="15"/>
        <v>0</v>
      </c>
    </row>
    <row r="109" spans="1:16" ht="15" hidden="1">
      <c r="A109" s="99"/>
      <c r="B109" s="1267" t="s">
        <v>441</v>
      </c>
      <c r="C109" s="1119" t="s">
        <v>194</v>
      </c>
      <c r="D109" s="1069" t="s">
        <v>424</v>
      </c>
      <c r="E109" s="1069" t="s">
        <v>304</v>
      </c>
      <c r="F109" s="1267"/>
      <c r="G109" s="1069"/>
      <c r="H109" s="1069"/>
      <c r="I109" s="1311">
        <f>I110</f>
        <v>73969.59999999999</v>
      </c>
      <c r="J109" s="157" t="e">
        <f>J110</f>
        <v>#REF!</v>
      </c>
      <c r="K109" s="157" t="e">
        <f>K110</f>
        <v>#REF!</v>
      </c>
      <c r="L109" s="157" t="e">
        <f>L110</f>
        <v>#REF!</v>
      </c>
      <c r="M109" s="157" t="e">
        <f>M110</f>
        <v>#REF!</v>
      </c>
      <c r="N109" s="56"/>
      <c r="O109" s="1302"/>
      <c r="P109" s="1302">
        <f t="shared" si="15"/>
        <v>0</v>
      </c>
    </row>
    <row r="110" spans="1:16" ht="12.75">
      <c r="A110" s="99"/>
      <c r="B110" s="1352" t="s">
        <v>256</v>
      </c>
      <c r="C110" s="1356" t="s">
        <v>305</v>
      </c>
      <c r="D110" s="1351" t="s">
        <v>424</v>
      </c>
      <c r="E110" s="1351" t="s">
        <v>306</v>
      </c>
      <c r="F110" s="1352"/>
      <c r="G110" s="1351"/>
      <c r="H110" s="1351"/>
      <c r="I110" s="1354">
        <f>I111+I114+I116</f>
        <v>73969.59999999999</v>
      </c>
      <c r="J110" s="1354" t="e">
        <f>J111+#REF!+#REF!+#REF!+J114+#REF!+#REF!+#REF!+#REF!+J116</f>
        <v>#REF!</v>
      </c>
      <c r="K110" s="1354" t="e">
        <f>K111+#REF!+#REF!+#REF!+K114+#REF!+#REF!+#REF!+#REF!+K116</f>
        <v>#REF!</v>
      </c>
      <c r="L110" s="1354" t="e">
        <f>L111+#REF!+#REF!+#REF!+L114+#REF!+#REF!+#REF!+#REF!+L116</f>
        <v>#REF!</v>
      </c>
      <c r="M110" s="1354" t="e">
        <f>M111+#REF!+#REF!+#REF!+M114+#REF!+#REF!+#REF!+#REF!+M116</f>
        <v>#REF!</v>
      </c>
      <c r="N110" s="1354" t="e">
        <f>N111+#REF!+#REF!+#REF!+N114+#REF!+#REF!+#REF!+#REF!+N116</f>
        <v>#REF!</v>
      </c>
      <c r="O110" s="1354">
        <f>O111+O114+O116</f>
        <v>14779.7</v>
      </c>
      <c r="P110" s="1348">
        <f t="shared" si="15"/>
        <v>19.980775886310052</v>
      </c>
    </row>
    <row r="111" spans="1:16" ht="78.75">
      <c r="A111" s="100" t="s">
        <v>210</v>
      </c>
      <c r="B111" s="1084" t="s">
        <v>77</v>
      </c>
      <c r="C111" s="1126" t="s">
        <v>935</v>
      </c>
      <c r="D111" s="713" t="s">
        <v>424</v>
      </c>
      <c r="E111" s="713" t="s">
        <v>306</v>
      </c>
      <c r="F111" s="706" t="s">
        <v>830</v>
      </c>
      <c r="G111" s="713"/>
      <c r="H111" s="713"/>
      <c r="I111" s="1317">
        <f>SUM(I112:I113)</f>
        <v>60697</v>
      </c>
      <c r="J111" s="1317">
        <f aca="true" t="shared" si="19" ref="J111:O111">SUM(J112:J113)</f>
        <v>0</v>
      </c>
      <c r="K111" s="1317">
        <f t="shared" si="19"/>
        <v>1764.8</v>
      </c>
      <c r="L111" s="1317">
        <f t="shared" si="19"/>
        <v>4118</v>
      </c>
      <c r="M111" s="1317">
        <f t="shared" si="19"/>
        <v>0</v>
      </c>
      <c r="N111" s="1317">
        <f t="shared" si="19"/>
        <v>0</v>
      </c>
      <c r="O111" s="1317">
        <f t="shared" si="19"/>
        <v>11796.5</v>
      </c>
      <c r="P111" s="1332">
        <f t="shared" si="15"/>
        <v>19.435062688436002</v>
      </c>
    </row>
    <row r="112" spans="1:16" ht="24.75" customHeight="1">
      <c r="A112" s="101" t="s">
        <v>153</v>
      </c>
      <c r="B112" s="1058" t="s">
        <v>740</v>
      </c>
      <c r="C112" s="1111" t="s">
        <v>774</v>
      </c>
      <c r="D112" s="715" t="s">
        <v>424</v>
      </c>
      <c r="E112" s="715" t="s">
        <v>306</v>
      </c>
      <c r="F112" s="1070" t="s">
        <v>830</v>
      </c>
      <c r="G112" s="715">
        <v>200</v>
      </c>
      <c r="H112" s="715"/>
      <c r="I112" s="1313">
        <v>60317.9</v>
      </c>
      <c r="J112" s="96"/>
      <c r="K112" s="96">
        <v>1764.8</v>
      </c>
      <c r="L112" s="96">
        <v>4118</v>
      </c>
      <c r="M112" s="96"/>
      <c r="N112" s="56"/>
      <c r="O112" s="1303">
        <v>11417.4</v>
      </c>
      <c r="P112" s="1303">
        <f t="shared" si="15"/>
        <v>18.92870938809209</v>
      </c>
    </row>
    <row r="113" spans="1:16" ht="12.75">
      <c r="A113" s="101"/>
      <c r="B113" s="1058" t="s">
        <v>933</v>
      </c>
      <c r="C113" s="1111" t="s">
        <v>777</v>
      </c>
      <c r="D113" s="715" t="s">
        <v>424</v>
      </c>
      <c r="E113" s="715" t="s">
        <v>306</v>
      </c>
      <c r="F113" s="1070" t="s">
        <v>830</v>
      </c>
      <c r="G113" s="715">
        <v>800</v>
      </c>
      <c r="H113" s="715"/>
      <c r="I113" s="1313">
        <v>379.1</v>
      </c>
      <c r="J113" s="96"/>
      <c r="K113" s="96"/>
      <c r="L113" s="96"/>
      <c r="M113" s="96"/>
      <c r="N113" s="56"/>
      <c r="O113" s="1303">
        <v>379.1</v>
      </c>
      <c r="P113" s="1303">
        <f>O113/I113*100</f>
        <v>100</v>
      </c>
    </row>
    <row r="114" spans="1:16" ht="48" customHeight="1">
      <c r="A114" s="101" t="s">
        <v>466</v>
      </c>
      <c r="B114" s="1268" t="s">
        <v>771</v>
      </c>
      <c r="C114" s="1118" t="s">
        <v>938</v>
      </c>
      <c r="D114" s="713" t="s">
        <v>424</v>
      </c>
      <c r="E114" s="713" t="s">
        <v>306</v>
      </c>
      <c r="F114" s="706" t="s">
        <v>831</v>
      </c>
      <c r="G114" s="713"/>
      <c r="H114" s="713"/>
      <c r="I114" s="1317">
        <f>I115</f>
        <v>13208.2</v>
      </c>
      <c r="J114" s="1317">
        <f aca="true" t="shared" si="20" ref="J114:O114">J115</f>
        <v>0</v>
      </c>
      <c r="K114" s="1317">
        <f t="shared" si="20"/>
        <v>0</v>
      </c>
      <c r="L114" s="1317">
        <f t="shared" si="20"/>
        <v>0</v>
      </c>
      <c r="M114" s="1317">
        <f t="shared" si="20"/>
        <v>0</v>
      </c>
      <c r="N114" s="1317">
        <f t="shared" si="20"/>
        <v>0</v>
      </c>
      <c r="O114" s="1317">
        <f t="shared" si="20"/>
        <v>2919.6</v>
      </c>
      <c r="P114" s="1332">
        <f t="shared" si="15"/>
        <v>22.104450265744006</v>
      </c>
    </row>
    <row r="115" spans="1:16" ht="22.5">
      <c r="A115" s="114" t="s">
        <v>467</v>
      </c>
      <c r="B115" s="1275" t="s">
        <v>934</v>
      </c>
      <c r="C115" s="1265" t="s">
        <v>774</v>
      </c>
      <c r="D115" s="715" t="s">
        <v>424</v>
      </c>
      <c r="E115" s="715" t="s">
        <v>306</v>
      </c>
      <c r="F115" s="1070" t="s">
        <v>831</v>
      </c>
      <c r="G115" s="715">
        <v>200</v>
      </c>
      <c r="H115" s="713"/>
      <c r="I115" s="1313">
        <v>13208.2</v>
      </c>
      <c r="J115" s="139"/>
      <c r="K115" s="139"/>
      <c r="L115" s="139"/>
      <c r="M115" s="139"/>
      <c r="N115" s="56"/>
      <c r="O115" s="1303">
        <v>2919.6</v>
      </c>
      <c r="P115" s="1303">
        <f t="shared" si="15"/>
        <v>22.104450265744006</v>
      </c>
    </row>
    <row r="116" spans="1:16" ht="56.25">
      <c r="A116" s="119"/>
      <c r="B116" s="1087" t="s">
        <v>936</v>
      </c>
      <c r="C116" s="1118" t="s">
        <v>939</v>
      </c>
      <c r="D116" s="713" t="s">
        <v>424</v>
      </c>
      <c r="E116" s="713" t="s">
        <v>306</v>
      </c>
      <c r="F116" s="706" t="s">
        <v>909</v>
      </c>
      <c r="G116" s="728"/>
      <c r="H116" s="728"/>
      <c r="I116" s="1317">
        <f>I117</f>
        <v>64.4</v>
      </c>
      <c r="J116" s="1317" t="e">
        <f>#REF!</f>
        <v>#REF!</v>
      </c>
      <c r="K116" s="1317" t="e">
        <f>#REF!</f>
        <v>#REF!</v>
      </c>
      <c r="L116" s="1317" t="e">
        <f>#REF!</f>
        <v>#REF!</v>
      </c>
      <c r="M116" s="1317" t="e">
        <f>#REF!</f>
        <v>#REF!</v>
      </c>
      <c r="N116" s="1317" t="e">
        <f>#REF!</f>
        <v>#REF!</v>
      </c>
      <c r="O116" s="1317">
        <f>O117</f>
        <v>63.6</v>
      </c>
      <c r="P116" s="1332">
        <f>O116/I116*100</f>
        <v>98.75776397515527</v>
      </c>
    </row>
    <row r="117" spans="1:16" ht="28.5" customHeight="1">
      <c r="A117" s="119"/>
      <c r="B117" s="1093" t="s">
        <v>937</v>
      </c>
      <c r="C117" s="1111" t="s">
        <v>774</v>
      </c>
      <c r="D117" s="715" t="s">
        <v>424</v>
      </c>
      <c r="E117" s="715" t="s">
        <v>306</v>
      </c>
      <c r="F117" s="1070" t="s">
        <v>909</v>
      </c>
      <c r="G117" s="715">
        <v>200</v>
      </c>
      <c r="H117" s="738"/>
      <c r="I117" s="1313">
        <v>64.4</v>
      </c>
      <c r="J117" s="96">
        <v>0</v>
      </c>
      <c r="K117" s="96">
        <v>0</v>
      </c>
      <c r="L117" s="96">
        <v>0</v>
      </c>
      <c r="M117" s="96">
        <v>500</v>
      </c>
      <c r="N117" s="56"/>
      <c r="O117" s="1303">
        <v>63.6</v>
      </c>
      <c r="P117" s="1303">
        <f>O117/I117*100</f>
        <v>98.75776397515527</v>
      </c>
    </row>
    <row r="118" spans="1:16" ht="38.25">
      <c r="A118" s="119"/>
      <c r="B118" s="1349" t="s">
        <v>520</v>
      </c>
      <c r="C118" s="1356" t="s">
        <v>714</v>
      </c>
      <c r="D118" s="1351" t="s">
        <v>424</v>
      </c>
      <c r="E118" s="1351" t="s">
        <v>715</v>
      </c>
      <c r="F118" s="1358"/>
      <c r="G118" s="1359"/>
      <c r="H118" s="1360"/>
      <c r="I118" s="1354">
        <f>I119</f>
        <v>201</v>
      </c>
      <c r="J118" s="1354" t="e">
        <f>#REF!+J119</f>
        <v>#REF!</v>
      </c>
      <c r="K118" s="1354" t="e">
        <f>#REF!+K119</f>
        <v>#REF!</v>
      </c>
      <c r="L118" s="1354" t="e">
        <f>#REF!+L119</f>
        <v>#REF!</v>
      </c>
      <c r="M118" s="1354" t="e">
        <f>#REF!+M119</f>
        <v>#REF!</v>
      </c>
      <c r="N118" s="1354" t="e">
        <f>#REF!+N119</f>
        <v>#REF!</v>
      </c>
      <c r="O118" s="1354">
        <f>O119</f>
        <v>32.1</v>
      </c>
      <c r="P118" s="1348">
        <f aca="true" t="shared" si="21" ref="P118:P123">O118/I118*100</f>
        <v>15.970149253731345</v>
      </c>
    </row>
    <row r="119" spans="1:16" ht="33.75">
      <c r="A119" s="119"/>
      <c r="B119" s="1290" t="s">
        <v>70</v>
      </c>
      <c r="C119" s="1112" t="s">
        <v>877</v>
      </c>
      <c r="D119" s="726" t="s">
        <v>424</v>
      </c>
      <c r="E119" s="726" t="s">
        <v>715</v>
      </c>
      <c r="F119" s="1084" t="s">
        <v>829</v>
      </c>
      <c r="G119" s="726"/>
      <c r="H119" s="726"/>
      <c r="I119" s="1318">
        <f>I120</f>
        <v>201</v>
      </c>
      <c r="J119" s="1318">
        <f aca="true" t="shared" si="22" ref="J119:O119">J120</f>
        <v>0</v>
      </c>
      <c r="K119" s="1318">
        <f t="shared" si="22"/>
        <v>0</v>
      </c>
      <c r="L119" s="1318">
        <f t="shared" si="22"/>
        <v>0</v>
      </c>
      <c r="M119" s="1318">
        <f t="shared" si="22"/>
        <v>0</v>
      </c>
      <c r="N119" s="1318">
        <f t="shared" si="22"/>
        <v>0</v>
      </c>
      <c r="O119" s="1318">
        <f t="shared" si="22"/>
        <v>32.1</v>
      </c>
      <c r="P119" s="1332">
        <f t="shared" si="21"/>
        <v>15.970149253731345</v>
      </c>
    </row>
    <row r="120" spans="1:16" ht="23.25" customHeight="1">
      <c r="A120" s="119"/>
      <c r="B120" s="1093" t="s">
        <v>741</v>
      </c>
      <c r="C120" s="1111" t="s">
        <v>774</v>
      </c>
      <c r="D120" s="715" t="s">
        <v>424</v>
      </c>
      <c r="E120" s="1070" t="s">
        <v>715</v>
      </c>
      <c r="F120" s="1070" t="s">
        <v>829</v>
      </c>
      <c r="G120" s="715">
        <v>200</v>
      </c>
      <c r="H120" s="715"/>
      <c r="I120" s="1313">
        <v>201</v>
      </c>
      <c r="J120" s="157"/>
      <c r="K120" s="157"/>
      <c r="L120" s="157"/>
      <c r="M120" s="157"/>
      <c r="N120" s="56"/>
      <c r="O120" s="1303">
        <v>32.1</v>
      </c>
      <c r="P120" s="1303">
        <f t="shared" si="21"/>
        <v>15.970149253731345</v>
      </c>
    </row>
    <row r="121" spans="1:16" ht="12.75">
      <c r="A121" s="119"/>
      <c r="B121" s="1349" t="s">
        <v>296</v>
      </c>
      <c r="C121" s="1356" t="s">
        <v>902</v>
      </c>
      <c r="D121" s="1351" t="s">
        <v>424</v>
      </c>
      <c r="E121" s="1352" t="s">
        <v>286</v>
      </c>
      <c r="F121" s="1358"/>
      <c r="G121" s="1359"/>
      <c r="H121" s="1360"/>
      <c r="I121" s="1354">
        <f>I122</f>
        <v>1956.7</v>
      </c>
      <c r="J121" s="1354">
        <f aca="true" t="shared" si="23" ref="J121:O121">J122</f>
        <v>0</v>
      </c>
      <c r="K121" s="1354">
        <f t="shared" si="23"/>
        <v>0</v>
      </c>
      <c r="L121" s="1354">
        <f t="shared" si="23"/>
        <v>0</v>
      </c>
      <c r="M121" s="1354">
        <f t="shared" si="23"/>
        <v>0</v>
      </c>
      <c r="N121" s="1354">
        <f t="shared" si="23"/>
        <v>0</v>
      </c>
      <c r="O121" s="1354">
        <f t="shared" si="23"/>
        <v>709.5</v>
      </c>
      <c r="P121" s="1348">
        <f t="shared" si="21"/>
        <v>36.26002964174375</v>
      </c>
    </row>
    <row r="122" spans="1:16" ht="33.75">
      <c r="A122" s="119"/>
      <c r="B122" s="1290" t="s">
        <v>71</v>
      </c>
      <c r="C122" s="1120" t="s">
        <v>903</v>
      </c>
      <c r="D122" s="726" t="s">
        <v>424</v>
      </c>
      <c r="E122" s="1084" t="s">
        <v>286</v>
      </c>
      <c r="F122" s="1084" t="s">
        <v>904</v>
      </c>
      <c r="G122" s="726"/>
      <c r="H122" s="726"/>
      <c r="I122" s="1318">
        <f>I123</f>
        <v>1956.7</v>
      </c>
      <c r="J122" s="1318">
        <f aca="true" t="shared" si="24" ref="J122:O122">J123</f>
        <v>0</v>
      </c>
      <c r="K122" s="1318">
        <f t="shared" si="24"/>
        <v>0</v>
      </c>
      <c r="L122" s="1318">
        <f t="shared" si="24"/>
        <v>0</v>
      </c>
      <c r="M122" s="1318">
        <f t="shared" si="24"/>
        <v>0</v>
      </c>
      <c r="N122" s="1318">
        <f t="shared" si="24"/>
        <v>0</v>
      </c>
      <c r="O122" s="1318">
        <f t="shared" si="24"/>
        <v>709.5</v>
      </c>
      <c r="P122" s="1332">
        <f t="shared" si="21"/>
        <v>36.26002964174375</v>
      </c>
    </row>
    <row r="123" spans="1:16" ht="22.5" customHeight="1">
      <c r="A123" s="119"/>
      <c r="B123" s="1289" t="s">
        <v>72</v>
      </c>
      <c r="C123" s="1111" t="s">
        <v>774</v>
      </c>
      <c r="D123" s="715" t="s">
        <v>424</v>
      </c>
      <c r="E123" s="1070" t="s">
        <v>286</v>
      </c>
      <c r="F123" s="1070" t="s">
        <v>904</v>
      </c>
      <c r="G123" s="715">
        <v>200</v>
      </c>
      <c r="H123" s="715"/>
      <c r="I123" s="1313">
        <v>1956.7</v>
      </c>
      <c r="J123" s="157"/>
      <c r="K123" s="157"/>
      <c r="L123" s="157"/>
      <c r="M123" s="157"/>
      <c r="N123" s="56"/>
      <c r="O123" s="1303">
        <v>709.5</v>
      </c>
      <c r="P123" s="1303">
        <f t="shared" si="21"/>
        <v>36.26002964174375</v>
      </c>
    </row>
    <row r="124" spans="1:16" ht="12.75">
      <c r="A124" s="119"/>
      <c r="B124" s="1349" t="s">
        <v>297</v>
      </c>
      <c r="C124" s="1356" t="s">
        <v>10</v>
      </c>
      <c r="D124" s="1351" t="s">
        <v>424</v>
      </c>
      <c r="E124" s="1352" t="s">
        <v>14</v>
      </c>
      <c r="F124" s="1358"/>
      <c r="G124" s="1359"/>
      <c r="H124" s="1360"/>
      <c r="I124" s="1354">
        <f>I125+I127+I129+I131+I133+I135</f>
        <v>965.8000000000001</v>
      </c>
      <c r="J124" s="1354">
        <f aca="true" t="shared" si="25" ref="J124:O124">J125+J127+J129+J131+J133+J135</f>
        <v>0</v>
      </c>
      <c r="K124" s="1354">
        <f t="shared" si="25"/>
        <v>0</v>
      </c>
      <c r="L124" s="1354">
        <f t="shared" si="25"/>
        <v>0</v>
      </c>
      <c r="M124" s="1354">
        <f t="shared" si="25"/>
        <v>0</v>
      </c>
      <c r="N124" s="1354">
        <f t="shared" si="25"/>
        <v>0</v>
      </c>
      <c r="O124" s="1354">
        <f t="shared" si="25"/>
        <v>215.5</v>
      </c>
      <c r="P124" s="1348">
        <f aca="true" t="shared" si="26" ref="P124:P170">O124/I124*100</f>
        <v>22.313108303996685</v>
      </c>
    </row>
    <row r="125" spans="1:16" ht="33.75">
      <c r="A125" s="119"/>
      <c r="B125" s="1290" t="s">
        <v>7</v>
      </c>
      <c r="C125" s="1120" t="s">
        <v>806</v>
      </c>
      <c r="D125" s="726" t="s">
        <v>424</v>
      </c>
      <c r="E125" s="1084" t="s">
        <v>14</v>
      </c>
      <c r="F125" s="1084" t="s">
        <v>884</v>
      </c>
      <c r="G125" s="726"/>
      <c r="H125" s="726"/>
      <c r="I125" s="1318">
        <f>I126</f>
        <v>607.6</v>
      </c>
      <c r="J125" s="1318">
        <f aca="true" t="shared" si="27" ref="J125:O129">J126</f>
        <v>0</v>
      </c>
      <c r="K125" s="1318">
        <f t="shared" si="27"/>
        <v>0</v>
      </c>
      <c r="L125" s="1318">
        <f t="shared" si="27"/>
        <v>0</v>
      </c>
      <c r="M125" s="1318">
        <f t="shared" si="27"/>
        <v>0</v>
      </c>
      <c r="N125" s="1318">
        <f t="shared" si="27"/>
        <v>0</v>
      </c>
      <c r="O125" s="1318">
        <f t="shared" si="27"/>
        <v>80</v>
      </c>
      <c r="P125" s="1332">
        <f>O125/I125*100</f>
        <v>13.166556945358787</v>
      </c>
    </row>
    <row r="126" spans="1:16" ht="22.5" customHeight="1">
      <c r="A126" s="119"/>
      <c r="B126" s="1289" t="s">
        <v>8</v>
      </c>
      <c r="C126" s="1111" t="s">
        <v>774</v>
      </c>
      <c r="D126" s="715" t="s">
        <v>424</v>
      </c>
      <c r="E126" s="1070" t="s">
        <v>14</v>
      </c>
      <c r="F126" s="1070" t="s">
        <v>884</v>
      </c>
      <c r="G126" s="715">
        <v>200</v>
      </c>
      <c r="H126" s="715"/>
      <c r="I126" s="1313">
        <v>607.6</v>
      </c>
      <c r="J126" s="157"/>
      <c r="K126" s="157"/>
      <c r="L126" s="157"/>
      <c r="M126" s="157"/>
      <c r="N126" s="56"/>
      <c r="O126" s="1303">
        <v>80</v>
      </c>
      <c r="P126" s="1303">
        <f>O126/I126*100</f>
        <v>13.166556945358787</v>
      </c>
    </row>
    <row r="127" spans="1:16" ht="45">
      <c r="A127" s="119"/>
      <c r="B127" s="1290" t="s">
        <v>940</v>
      </c>
      <c r="C127" s="1120" t="s">
        <v>885</v>
      </c>
      <c r="D127" s="726" t="s">
        <v>424</v>
      </c>
      <c r="E127" s="1084" t="s">
        <v>14</v>
      </c>
      <c r="F127" s="1084" t="s">
        <v>886</v>
      </c>
      <c r="G127" s="726"/>
      <c r="H127" s="726"/>
      <c r="I127" s="1318">
        <f>I128</f>
        <v>84</v>
      </c>
      <c r="J127" s="1318">
        <f t="shared" si="27"/>
        <v>0</v>
      </c>
      <c r="K127" s="1318">
        <f t="shared" si="27"/>
        <v>0</v>
      </c>
      <c r="L127" s="1318">
        <f t="shared" si="27"/>
        <v>0</v>
      </c>
      <c r="M127" s="1318">
        <f t="shared" si="27"/>
        <v>0</v>
      </c>
      <c r="N127" s="1318">
        <f t="shared" si="27"/>
        <v>0</v>
      </c>
      <c r="O127" s="1318">
        <f t="shared" si="27"/>
        <v>51.5</v>
      </c>
      <c r="P127" s="1332">
        <f>O127/I127*100</f>
        <v>61.30952380952381</v>
      </c>
    </row>
    <row r="128" spans="1:16" ht="22.5" customHeight="1">
      <c r="A128" s="119"/>
      <c r="B128" s="1289" t="s">
        <v>772</v>
      </c>
      <c r="C128" s="1111" t="s">
        <v>774</v>
      </c>
      <c r="D128" s="715" t="s">
        <v>424</v>
      </c>
      <c r="E128" s="1070" t="s">
        <v>14</v>
      </c>
      <c r="F128" s="1070" t="s">
        <v>886</v>
      </c>
      <c r="G128" s="715">
        <v>200</v>
      </c>
      <c r="H128" s="715"/>
      <c r="I128" s="1313">
        <v>84</v>
      </c>
      <c r="J128" s="157"/>
      <c r="K128" s="157"/>
      <c r="L128" s="157"/>
      <c r="M128" s="157"/>
      <c r="N128" s="56"/>
      <c r="O128" s="1303">
        <v>51.5</v>
      </c>
      <c r="P128" s="1303">
        <f>O128/I128*100</f>
        <v>61.30952380952381</v>
      </c>
    </row>
    <row r="129" spans="1:16" ht="45">
      <c r="A129" s="119"/>
      <c r="B129" s="1290" t="s">
        <v>941</v>
      </c>
      <c r="C129" s="1120" t="s">
        <v>887</v>
      </c>
      <c r="D129" s="726" t="s">
        <v>424</v>
      </c>
      <c r="E129" s="1084" t="s">
        <v>14</v>
      </c>
      <c r="F129" s="1084" t="s">
        <v>888</v>
      </c>
      <c r="G129" s="726"/>
      <c r="H129" s="726"/>
      <c r="I129" s="1318">
        <f>I130</f>
        <v>84</v>
      </c>
      <c r="J129" s="1318">
        <f t="shared" si="27"/>
        <v>0</v>
      </c>
      <c r="K129" s="1318">
        <f t="shared" si="27"/>
        <v>0</v>
      </c>
      <c r="L129" s="1318">
        <f t="shared" si="27"/>
        <v>0</v>
      </c>
      <c r="M129" s="1318">
        <f t="shared" si="27"/>
        <v>0</v>
      </c>
      <c r="N129" s="1318">
        <f t="shared" si="27"/>
        <v>0</v>
      </c>
      <c r="O129" s="1318">
        <f t="shared" si="27"/>
        <v>32.5</v>
      </c>
      <c r="P129" s="1332">
        <f t="shared" si="26"/>
        <v>38.69047619047619</v>
      </c>
    </row>
    <row r="130" spans="1:16" ht="22.5" customHeight="1">
      <c r="A130" s="119"/>
      <c r="B130" s="1289" t="s">
        <v>942</v>
      </c>
      <c r="C130" s="1111" t="s">
        <v>774</v>
      </c>
      <c r="D130" s="715" t="s">
        <v>424</v>
      </c>
      <c r="E130" s="1070" t="s">
        <v>14</v>
      </c>
      <c r="F130" s="1070" t="s">
        <v>888</v>
      </c>
      <c r="G130" s="715">
        <v>200</v>
      </c>
      <c r="H130" s="715"/>
      <c r="I130" s="1313">
        <v>84</v>
      </c>
      <c r="J130" s="157"/>
      <c r="K130" s="157"/>
      <c r="L130" s="157"/>
      <c r="M130" s="157"/>
      <c r="N130" s="56"/>
      <c r="O130" s="1303">
        <v>32.5</v>
      </c>
      <c r="P130" s="1303">
        <f t="shared" si="26"/>
        <v>38.69047619047619</v>
      </c>
    </row>
    <row r="131" spans="1:16" ht="67.5">
      <c r="A131" s="119"/>
      <c r="B131" s="1290" t="s">
        <v>943</v>
      </c>
      <c r="C131" s="1112" t="s">
        <v>889</v>
      </c>
      <c r="D131" s="726" t="s">
        <v>424</v>
      </c>
      <c r="E131" s="1084" t="s">
        <v>14</v>
      </c>
      <c r="F131" s="1084" t="s">
        <v>890</v>
      </c>
      <c r="G131" s="726"/>
      <c r="H131" s="726"/>
      <c r="I131" s="1318">
        <f>I132</f>
        <v>99</v>
      </c>
      <c r="J131" s="1318">
        <f aca="true" t="shared" si="28" ref="J131:O131">J132</f>
        <v>0</v>
      </c>
      <c r="K131" s="1318">
        <f t="shared" si="28"/>
        <v>0</v>
      </c>
      <c r="L131" s="1318">
        <f t="shared" si="28"/>
        <v>0</v>
      </c>
      <c r="M131" s="1318">
        <f t="shared" si="28"/>
        <v>0</v>
      </c>
      <c r="N131" s="1318">
        <f t="shared" si="28"/>
        <v>0</v>
      </c>
      <c r="O131" s="1318">
        <f t="shared" si="28"/>
        <v>32.5</v>
      </c>
      <c r="P131" s="1332">
        <f t="shared" si="26"/>
        <v>32.82828282828283</v>
      </c>
    </row>
    <row r="132" spans="1:16" ht="23.25" customHeight="1">
      <c r="A132" s="119"/>
      <c r="B132" s="1093" t="s">
        <v>944</v>
      </c>
      <c r="C132" s="1111" t="s">
        <v>774</v>
      </c>
      <c r="D132" s="715" t="s">
        <v>424</v>
      </c>
      <c r="E132" s="1070" t="s">
        <v>14</v>
      </c>
      <c r="F132" s="1070" t="s">
        <v>897</v>
      </c>
      <c r="G132" s="715">
        <v>200</v>
      </c>
      <c r="H132" s="715"/>
      <c r="I132" s="1313">
        <v>99</v>
      </c>
      <c r="J132" s="157"/>
      <c r="K132" s="157"/>
      <c r="L132" s="157"/>
      <c r="M132" s="157"/>
      <c r="N132" s="56"/>
      <c r="O132" s="1303">
        <v>32.5</v>
      </c>
      <c r="P132" s="1303">
        <f t="shared" si="26"/>
        <v>32.82828282828283</v>
      </c>
    </row>
    <row r="133" spans="1:16" ht="45">
      <c r="A133" s="119"/>
      <c r="B133" s="1290" t="s">
        <v>945</v>
      </c>
      <c r="C133" s="1120" t="s">
        <v>898</v>
      </c>
      <c r="D133" s="726" t="s">
        <v>424</v>
      </c>
      <c r="E133" s="1084" t="s">
        <v>14</v>
      </c>
      <c r="F133" s="1084" t="s">
        <v>882</v>
      </c>
      <c r="G133" s="726"/>
      <c r="H133" s="726"/>
      <c r="I133" s="1318">
        <f>I134</f>
        <v>34</v>
      </c>
      <c r="J133" s="1318">
        <f aca="true" t="shared" si="29" ref="J133:O133">J134</f>
        <v>0</v>
      </c>
      <c r="K133" s="1318">
        <f t="shared" si="29"/>
        <v>0</v>
      </c>
      <c r="L133" s="1318">
        <f t="shared" si="29"/>
        <v>0</v>
      </c>
      <c r="M133" s="1318">
        <f t="shared" si="29"/>
        <v>0</v>
      </c>
      <c r="N133" s="1318">
        <f t="shared" si="29"/>
        <v>0</v>
      </c>
      <c r="O133" s="1318">
        <f t="shared" si="29"/>
        <v>19</v>
      </c>
      <c r="P133" s="1332">
        <f>O133/I133*100</f>
        <v>55.88235294117647</v>
      </c>
    </row>
    <row r="134" spans="1:16" ht="22.5" customHeight="1">
      <c r="A134" s="119"/>
      <c r="B134" s="1289" t="s">
        <v>946</v>
      </c>
      <c r="C134" s="1111" t="s">
        <v>774</v>
      </c>
      <c r="D134" s="715" t="s">
        <v>424</v>
      </c>
      <c r="E134" s="1070" t="s">
        <v>14</v>
      </c>
      <c r="F134" s="1070" t="s">
        <v>882</v>
      </c>
      <c r="G134" s="715">
        <v>200</v>
      </c>
      <c r="H134" s="715"/>
      <c r="I134" s="1313">
        <v>34</v>
      </c>
      <c r="J134" s="157"/>
      <c r="K134" s="157"/>
      <c r="L134" s="157"/>
      <c r="M134" s="157"/>
      <c r="N134" s="56"/>
      <c r="O134" s="1303">
        <v>19</v>
      </c>
      <c r="P134" s="1303">
        <f>O134/I134*100</f>
        <v>55.88235294117647</v>
      </c>
    </row>
    <row r="135" spans="1:16" ht="101.25">
      <c r="A135" s="119"/>
      <c r="B135" s="1290" t="s">
        <v>947</v>
      </c>
      <c r="C135" s="1112" t="s">
        <v>899</v>
      </c>
      <c r="D135" s="726" t="s">
        <v>424</v>
      </c>
      <c r="E135" s="1084" t="s">
        <v>14</v>
      </c>
      <c r="F135" s="1084" t="s">
        <v>881</v>
      </c>
      <c r="G135" s="726"/>
      <c r="H135" s="726"/>
      <c r="I135" s="1318">
        <f>I136</f>
        <v>57.2</v>
      </c>
      <c r="J135" s="1318">
        <f aca="true" t="shared" si="30" ref="J135:O135">J136</f>
        <v>0</v>
      </c>
      <c r="K135" s="1318">
        <f t="shared" si="30"/>
        <v>0</v>
      </c>
      <c r="L135" s="1318">
        <f t="shared" si="30"/>
        <v>0</v>
      </c>
      <c r="M135" s="1318">
        <f t="shared" si="30"/>
        <v>0</v>
      </c>
      <c r="N135" s="1318">
        <f t="shared" si="30"/>
        <v>0</v>
      </c>
      <c r="O135" s="1318">
        <f t="shared" si="30"/>
        <v>0</v>
      </c>
      <c r="P135" s="1332">
        <f>O135/I135*100</f>
        <v>0</v>
      </c>
    </row>
    <row r="136" spans="1:16" ht="23.25" customHeight="1">
      <c r="A136" s="119"/>
      <c r="B136" s="1093" t="s">
        <v>948</v>
      </c>
      <c r="C136" s="1111" t="s">
        <v>774</v>
      </c>
      <c r="D136" s="715" t="s">
        <v>424</v>
      </c>
      <c r="E136" s="1070" t="s">
        <v>14</v>
      </c>
      <c r="F136" s="1070" t="s">
        <v>900</v>
      </c>
      <c r="G136" s="715">
        <v>200</v>
      </c>
      <c r="H136" s="715"/>
      <c r="I136" s="1313">
        <v>57.2</v>
      </c>
      <c r="J136" s="157"/>
      <c r="K136" s="157"/>
      <c r="L136" s="157"/>
      <c r="M136" s="157"/>
      <c r="N136" s="56"/>
      <c r="O136" s="1303"/>
      <c r="P136" s="1303">
        <f>O136/I136*100</f>
        <v>0</v>
      </c>
    </row>
    <row r="137" spans="1:16" ht="15">
      <c r="A137" s="122"/>
      <c r="B137" s="1349" t="s">
        <v>73</v>
      </c>
      <c r="C137" s="1356" t="s">
        <v>453</v>
      </c>
      <c r="D137" s="1351" t="s">
        <v>424</v>
      </c>
      <c r="E137" s="1351" t="s">
        <v>290</v>
      </c>
      <c r="F137" s="1349"/>
      <c r="G137" s="1353"/>
      <c r="H137" s="1353"/>
      <c r="I137" s="1354">
        <f>I138+I140</f>
        <v>9559.1</v>
      </c>
      <c r="J137" s="1354">
        <f aca="true" t="shared" si="31" ref="J137:O137">J138+J140</f>
        <v>849</v>
      </c>
      <c r="K137" s="1354">
        <f t="shared" si="31"/>
        <v>707</v>
      </c>
      <c r="L137" s="1354">
        <f t="shared" si="31"/>
        <v>197</v>
      </c>
      <c r="M137" s="1354">
        <f t="shared" si="31"/>
        <v>253</v>
      </c>
      <c r="N137" s="1354">
        <f t="shared" si="31"/>
        <v>0</v>
      </c>
      <c r="O137" s="1354">
        <f t="shared" si="31"/>
        <v>4866.2</v>
      </c>
      <c r="P137" s="1348">
        <f t="shared" si="26"/>
        <v>50.90646608990386</v>
      </c>
    </row>
    <row r="138" spans="1:16" ht="46.5" customHeight="1">
      <c r="A138" s="122"/>
      <c r="B138" s="1128" t="s">
        <v>74</v>
      </c>
      <c r="C138" s="1118" t="s">
        <v>812</v>
      </c>
      <c r="D138" s="713" t="s">
        <v>424</v>
      </c>
      <c r="E138" s="728" t="s">
        <v>290</v>
      </c>
      <c r="F138" s="1128" t="s">
        <v>893</v>
      </c>
      <c r="G138" s="738"/>
      <c r="H138" s="738"/>
      <c r="I138" s="1317">
        <f>I139</f>
        <v>8606.1</v>
      </c>
      <c r="J138" s="1317">
        <f aca="true" t="shared" si="32" ref="J138:O138">J139</f>
        <v>849</v>
      </c>
      <c r="K138" s="1317">
        <f t="shared" si="32"/>
        <v>707</v>
      </c>
      <c r="L138" s="1317">
        <f t="shared" si="32"/>
        <v>197</v>
      </c>
      <c r="M138" s="1317">
        <f t="shared" si="32"/>
        <v>253</v>
      </c>
      <c r="N138" s="1317">
        <f t="shared" si="32"/>
        <v>0</v>
      </c>
      <c r="O138" s="1317">
        <f t="shared" si="32"/>
        <v>4373.2</v>
      </c>
      <c r="P138" s="1332">
        <f t="shared" si="26"/>
        <v>50.81511950825577</v>
      </c>
    </row>
    <row r="139" spans="1:16" ht="13.5" customHeight="1">
      <c r="A139" s="122"/>
      <c r="B139" s="1093" t="s">
        <v>75</v>
      </c>
      <c r="C139" s="1111" t="s">
        <v>724</v>
      </c>
      <c r="D139" s="715" t="s">
        <v>424</v>
      </c>
      <c r="E139" s="715" t="s">
        <v>290</v>
      </c>
      <c r="F139" s="1070" t="s">
        <v>893</v>
      </c>
      <c r="G139" s="715">
        <v>200</v>
      </c>
      <c r="H139" s="738"/>
      <c r="I139" s="1313">
        <v>8606.1</v>
      </c>
      <c r="J139" s="96">
        <v>849</v>
      </c>
      <c r="K139" s="96">
        <v>707</v>
      </c>
      <c r="L139" s="96">
        <v>197</v>
      </c>
      <c r="M139" s="96">
        <v>253</v>
      </c>
      <c r="N139" s="56"/>
      <c r="O139" s="1303">
        <v>4373.2</v>
      </c>
      <c r="P139" s="1303">
        <f t="shared" si="26"/>
        <v>50.81511950825577</v>
      </c>
    </row>
    <row r="140" spans="1:16" ht="37.5" customHeight="1">
      <c r="A140" s="122"/>
      <c r="B140" s="1128" t="s">
        <v>633</v>
      </c>
      <c r="C140" s="1118" t="s">
        <v>811</v>
      </c>
      <c r="D140" s="713" t="s">
        <v>424</v>
      </c>
      <c r="E140" s="728" t="s">
        <v>290</v>
      </c>
      <c r="F140" s="1128" t="s">
        <v>894</v>
      </c>
      <c r="G140" s="738"/>
      <c r="H140" s="738"/>
      <c r="I140" s="1317">
        <f>I141</f>
        <v>953</v>
      </c>
      <c r="J140" s="1317">
        <f aca="true" t="shared" si="33" ref="J140:O140">J141</f>
        <v>0</v>
      </c>
      <c r="K140" s="1317">
        <f t="shared" si="33"/>
        <v>0</v>
      </c>
      <c r="L140" s="1317">
        <f t="shared" si="33"/>
        <v>0</v>
      </c>
      <c r="M140" s="1317">
        <f t="shared" si="33"/>
        <v>0</v>
      </c>
      <c r="N140" s="1317">
        <f t="shared" si="33"/>
        <v>0</v>
      </c>
      <c r="O140" s="1317">
        <f t="shared" si="33"/>
        <v>493</v>
      </c>
      <c r="P140" s="1332">
        <f t="shared" si="26"/>
        <v>51.731374606505774</v>
      </c>
    </row>
    <row r="141" spans="1:16" ht="13.5" customHeight="1">
      <c r="A141" s="122"/>
      <c r="B141" s="1093" t="s">
        <v>634</v>
      </c>
      <c r="C141" s="1111" t="s">
        <v>272</v>
      </c>
      <c r="D141" s="715" t="s">
        <v>424</v>
      </c>
      <c r="E141" s="715" t="s">
        <v>290</v>
      </c>
      <c r="F141" s="1070" t="s">
        <v>894</v>
      </c>
      <c r="G141" s="715">
        <v>200</v>
      </c>
      <c r="H141" s="738"/>
      <c r="I141" s="1313">
        <v>953</v>
      </c>
      <c r="J141" s="96"/>
      <c r="K141" s="96"/>
      <c r="L141" s="96"/>
      <c r="M141" s="96"/>
      <c r="N141" s="56"/>
      <c r="O141" s="1303">
        <v>493</v>
      </c>
      <c r="P141" s="1303">
        <f t="shared" si="26"/>
        <v>51.731374606505774</v>
      </c>
    </row>
    <row r="142" spans="1:16" ht="28.5" customHeight="1">
      <c r="A142" s="122"/>
      <c r="B142" s="1349" t="s">
        <v>1</v>
      </c>
      <c r="C142" s="1356" t="s">
        <v>787</v>
      </c>
      <c r="D142" s="1351" t="s">
        <v>424</v>
      </c>
      <c r="E142" s="1352" t="s">
        <v>792</v>
      </c>
      <c r="F142" s="1349"/>
      <c r="G142" s="1353"/>
      <c r="H142" s="1353"/>
      <c r="I142" s="1354">
        <f>I143</f>
        <v>1071.7</v>
      </c>
      <c r="J142" s="1354">
        <f aca="true" t="shared" si="34" ref="J142:O143">J143</f>
        <v>0</v>
      </c>
      <c r="K142" s="1354">
        <f t="shared" si="34"/>
        <v>0</v>
      </c>
      <c r="L142" s="1354">
        <f t="shared" si="34"/>
        <v>0</v>
      </c>
      <c r="M142" s="1354">
        <f t="shared" si="34"/>
        <v>0</v>
      </c>
      <c r="N142" s="1354">
        <f t="shared" si="34"/>
        <v>0</v>
      </c>
      <c r="O142" s="1354">
        <f t="shared" si="34"/>
        <v>405.7</v>
      </c>
      <c r="P142" s="1348">
        <f t="shared" si="26"/>
        <v>37.8557432117197</v>
      </c>
    </row>
    <row r="143" spans="1:16" ht="36" customHeight="1">
      <c r="A143" s="122"/>
      <c r="B143" s="1087" t="s">
        <v>2</v>
      </c>
      <c r="C143" s="1118" t="s">
        <v>805</v>
      </c>
      <c r="D143" s="726" t="s">
        <v>424</v>
      </c>
      <c r="E143" s="1087" t="s">
        <v>792</v>
      </c>
      <c r="F143" s="1087" t="s">
        <v>895</v>
      </c>
      <c r="G143" s="737"/>
      <c r="H143" s="737"/>
      <c r="I143" s="1318">
        <f>I144</f>
        <v>1071.7</v>
      </c>
      <c r="J143" s="1318">
        <f t="shared" si="34"/>
        <v>0</v>
      </c>
      <c r="K143" s="1318">
        <f t="shared" si="34"/>
        <v>0</v>
      </c>
      <c r="L143" s="1318">
        <f t="shared" si="34"/>
        <v>0</v>
      </c>
      <c r="M143" s="1318">
        <f t="shared" si="34"/>
        <v>0</v>
      </c>
      <c r="N143" s="1318">
        <f t="shared" si="34"/>
        <v>0</v>
      </c>
      <c r="O143" s="1318">
        <f t="shared" si="34"/>
        <v>405.7</v>
      </c>
      <c r="P143" s="1332">
        <f t="shared" si="26"/>
        <v>37.8557432117197</v>
      </c>
    </row>
    <row r="144" spans="1:16" ht="25.5" customHeight="1">
      <c r="A144" s="122"/>
      <c r="B144" s="1093" t="s">
        <v>3</v>
      </c>
      <c r="C144" s="1111" t="s">
        <v>774</v>
      </c>
      <c r="D144" s="715" t="s">
        <v>424</v>
      </c>
      <c r="E144" s="1070" t="s">
        <v>792</v>
      </c>
      <c r="F144" s="1070" t="s">
        <v>895</v>
      </c>
      <c r="G144" s="715">
        <v>200</v>
      </c>
      <c r="H144" s="738"/>
      <c r="I144" s="1313">
        <v>1071.7</v>
      </c>
      <c r="J144" s="96"/>
      <c r="K144" s="96"/>
      <c r="L144" s="96"/>
      <c r="M144" s="96"/>
      <c r="N144" s="56"/>
      <c r="O144" s="1303">
        <v>405.7</v>
      </c>
      <c r="P144" s="1303">
        <f t="shared" si="26"/>
        <v>37.8557432117197</v>
      </c>
    </row>
    <row r="145" spans="1:16" ht="14.25" customHeight="1">
      <c r="A145" s="123"/>
      <c r="B145" s="1349" t="s">
        <v>382</v>
      </c>
      <c r="C145" s="1355" t="s">
        <v>455</v>
      </c>
      <c r="D145" s="1351" t="s">
        <v>424</v>
      </c>
      <c r="E145" s="1353">
        <v>1001</v>
      </c>
      <c r="F145" s="1349"/>
      <c r="G145" s="1353"/>
      <c r="H145" s="1353"/>
      <c r="I145" s="1354">
        <f>I146</f>
        <v>375.2</v>
      </c>
      <c r="J145" s="1354">
        <f aca="true" t="shared" si="35" ref="J145:O146">J146</f>
        <v>0</v>
      </c>
      <c r="K145" s="1354">
        <f t="shared" si="35"/>
        <v>0</v>
      </c>
      <c r="L145" s="1354">
        <f t="shared" si="35"/>
        <v>0</v>
      </c>
      <c r="M145" s="1354">
        <f t="shared" si="35"/>
        <v>0</v>
      </c>
      <c r="N145" s="1354">
        <f t="shared" si="35"/>
        <v>0</v>
      </c>
      <c r="O145" s="1354">
        <f>O146</f>
        <v>187.6</v>
      </c>
      <c r="P145" s="1348">
        <f>O145/I145*100</f>
        <v>50</v>
      </c>
    </row>
    <row r="146" spans="1:16" ht="67.5">
      <c r="A146" s="123"/>
      <c r="B146" s="1128" t="s">
        <v>385</v>
      </c>
      <c r="C146" s="1112" t="s">
        <v>950</v>
      </c>
      <c r="D146" s="713" t="s">
        <v>424</v>
      </c>
      <c r="E146" s="728">
        <v>1001</v>
      </c>
      <c r="F146" s="1081" t="s">
        <v>910</v>
      </c>
      <c r="G146" s="727"/>
      <c r="H146" s="715"/>
      <c r="I146" s="1315">
        <f>I147</f>
        <v>375.2</v>
      </c>
      <c r="J146" s="1315">
        <f t="shared" si="35"/>
        <v>0</v>
      </c>
      <c r="K146" s="1315">
        <f t="shared" si="35"/>
        <v>0</v>
      </c>
      <c r="L146" s="1315">
        <f t="shared" si="35"/>
        <v>0</v>
      </c>
      <c r="M146" s="1315">
        <f t="shared" si="35"/>
        <v>0</v>
      </c>
      <c r="N146" s="1315">
        <f t="shared" si="35"/>
        <v>0</v>
      </c>
      <c r="O146" s="1315">
        <f t="shared" si="35"/>
        <v>187.6</v>
      </c>
      <c r="P146" s="1332">
        <f>O146/I146*100</f>
        <v>50</v>
      </c>
    </row>
    <row r="147" spans="1:16" ht="15.75" customHeight="1">
      <c r="A147" s="123"/>
      <c r="B147" s="1093" t="s">
        <v>386</v>
      </c>
      <c r="C147" s="1111" t="s">
        <v>775</v>
      </c>
      <c r="D147" s="715" t="s">
        <v>424</v>
      </c>
      <c r="E147" s="739">
        <v>1001</v>
      </c>
      <c r="F147" s="1329" t="s">
        <v>910</v>
      </c>
      <c r="G147" s="722">
        <v>300</v>
      </c>
      <c r="H147" s="1041"/>
      <c r="I147" s="1316">
        <v>375.2</v>
      </c>
      <c r="J147" s="157"/>
      <c r="K147" s="157"/>
      <c r="L147" s="157"/>
      <c r="M147" s="157"/>
      <c r="N147" s="56"/>
      <c r="O147" s="1303">
        <v>187.6</v>
      </c>
      <c r="P147" s="1303">
        <f>O147/I147*100</f>
        <v>50</v>
      </c>
    </row>
    <row r="148" spans="1:16" ht="14.25" customHeight="1">
      <c r="A148" s="123"/>
      <c r="B148" s="1349" t="s">
        <v>383</v>
      </c>
      <c r="C148" s="1355" t="s">
        <v>455</v>
      </c>
      <c r="D148" s="1351" t="s">
        <v>424</v>
      </c>
      <c r="E148" s="1353">
        <v>1003</v>
      </c>
      <c r="F148" s="1349"/>
      <c r="G148" s="1353"/>
      <c r="H148" s="1353"/>
      <c r="I148" s="1354">
        <f>I149+I151</f>
        <v>1921.7</v>
      </c>
      <c r="J148" s="1354">
        <f aca="true" t="shared" si="36" ref="J148:O151">J149</f>
        <v>0</v>
      </c>
      <c r="K148" s="1354">
        <f t="shared" si="36"/>
        <v>0</v>
      </c>
      <c r="L148" s="1354">
        <f t="shared" si="36"/>
        <v>0</v>
      </c>
      <c r="M148" s="1354">
        <f t="shared" si="36"/>
        <v>0</v>
      </c>
      <c r="N148" s="1354">
        <f t="shared" si="36"/>
        <v>0</v>
      </c>
      <c r="O148" s="1354">
        <f>O149+O151</f>
        <v>960.8000000000001</v>
      </c>
      <c r="P148" s="1348">
        <f t="shared" si="26"/>
        <v>49.99739813706614</v>
      </c>
    </row>
    <row r="149" spans="1:16" ht="90">
      <c r="A149" s="123"/>
      <c r="B149" s="1128" t="s">
        <v>387</v>
      </c>
      <c r="C149" s="1112" t="s">
        <v>949</v>
      </c>
      <c r="D149" s="713" t="s">
        <v>424</v>
      </c>
      <c r="E149" s="728">
        <v>1003</v>
      </c>
      <c r="F149" s="1081" t="s">
        <v>828</v>
      </c>
      <c r="G149" s="727"/>
      <c r="H149" s="715"/>
      <c r="I149" s="1315">
        <f>I150</f>
        <v>533.2</v>
      </c>
      <c r="J149" s="1315">
        <f t="shared" si="36"/>
        <v>0</v>
      </c>
      <c r="K149" s="1315">
        <f t="shared" si="36"/>
        <v>0</v>
      </c>
      <c r="L149" s="1315">
        <f t="shared" si="36"/>
        <v>0</v>
      </c>
      <c r="M149" s="1315">
        <f t="shared" si="36"/>
        <v>0</v>
      </c>
      <c r="N149" s="1315">
        <f t="shared" si="36"/>
        <v>0</v>
      </c>
      <c r="O149" s="1315">
        <f t="shared" si="36"/>
        <v>266.6</v>
      </c>
      <c r="P149" s="1332">
        <f t="shared" si="26"/>
        <v>50</v>
      </c>
    </row>
    <row r="150" spans="1:16" ht="15.75" customHeight="1">
      <c r="A150" s="123"/>
      <c r="B150" s="1093" t="s">
        <v>388</v>
      </c>
      <c r="C150" s="1111" t="s">
        <v>775</v>
      </c>
      <c r="D150" s="715" t="s">
        <v>424</v>
      </c>
      <c r="E150" s="739">
        <v>1003</v>
      </c>
      <c r="F150" s="1329" t="s">
        <v>828</v>
      </c>
      <c r="G150" s="722">
        <v>300</v>
      </c>
      <c r="H150" s="1041"/>
      <c r="I150" s="1316">
        <v>533.2</v>
      </c>
      <c r="J150" s="157"/>
      <c r="K150" s="157"/>
      <c r="L150" s="157"/>
      <c r="M150" s="157"/>
      <c r="N150" s="56"/>
      <c r="O150" s="1303">
        <v>266.6</v>
      </c>
      <c r="P150" s="1303">
        <f t="shared" si="26"/>
        <v>50</v>
      </c>
    </row>
    <row r="151" spans="1:16" ht="67.5">
      <c r="A151" s="123"/>
      <c r="B151" s="1128" t="s">
        <v>635</v>
      </c>
      <c r="C151" s="1112" t="s">
        <v>950</v>
      </c>
      <c r="D151" s="713" t="s">
        <v>424</v>
      </c>
      <c r="E151" s="728">
        <v>1003</v>
      </c>
      <c r="F151" s="1081" t="s">
        <v>910</v>
      </c>
      <c r="G151" s="727"/>
      <c r="H151" s="715"/>
      <c r="I151" s="1315">
        <f>I152</f>
        <v>1388.5</v>
      </c>
      <c r="J151" s="1315">
        <f t="shared" si="36"/>
        <v>0</v>
      </c>
      <c r="K151" s="1315">
        <f t="shared" si="36"/>
        <v>0</v>
      </c>
      <c r="L151" s="1315">
        <f t="shared" si="36"/>
        <v>0</v>
      </c>
      <c r="M151" s="1315">
        <f t="shared" si="36"/>
        <v>0</v>
      </c>
      <c r="N151" s="1315">
        <f t="shared" si="36"/>
        <v>0</v>
      </c>
      <c r="O151" s="1315">
        <f t="shared" si="36"/>
        <v>694.2</v>
      </c>
      <c r="P151" s="1332">
        <f>O151/I151*100</f>
        <v>49.99639899171768</v>
      </c>
    </row>
    <row r="152" spans="1:16" ht="15.75" customHeight="1">
      <c r="A152" s="123"/>
      <c r="B152" s="1093" t="s">
        <v>636</v>
      </c>
      <c r="C152" s="1111" t="s">
        <v>775</v>
      </c>
      <c r="D152" s="715" t="s">
        <v>424</v>
      </c>
      <c r="E152" s="739">
        <v>1003</v>
      </c>
      <c r="F152" s="1329" t="s">
        <v>910</v>
      </c>
      <c r="G152" s="722">
        <v>300</v>
      </c>
      <c r="H152" s="1041"/>
      <c r="I152" s="1316">
        <v>1388.5</v>
      </c>
      <c r="J152" s="157"/>
      <c r="K152" s="157"/>
      <c r="L152" s="157"/>
      <c r="M152" s="157"/>
      <c r="N152" s="56"/>
      <c r="O152" s="1303">
        <v>694.2</v>
      </c>
      <c r="P152" s="1303">
        <f>O152/I152*100</f>
        <v>49.99639899171768</v>
      </c>
    </row>
    <row r="153" spans="1:16" ht="15" customHeight="1">
      <c r="A153" s="123"/>
      <c r="B153" s="1349" t="s">
        <v>25</v>
      </c>
      <c r="C153" s="1355" t="s">
        <v>460</v>
      </c>
      <c r="D153" s="1351" t="s">
        <v>424</v>
      </c>
      <c r="E153" s="1353" t="s">
        <v>534</v>
      </c>
      <c r="F153" s="1349"/>
      <c r="G153" s="1353"/>
      <c r="H153" s="1353"/>
      <c r="I153" s="1354">
        <f>I156+I154</f>
        <v>17385.2</v>
      </c>
      <c r="J153" s="1354">
        <f aca="true" t="shared" si="37" ref="J153:O153">J156+J154</f>
        <v>1470</v>
      </c>
      <c r="K153" s="1354">
        <f t="shared" si="37"/>
        <v>1500</v>
      </c>
      <c r="L153" s="1354">
        <f t="shared" si="37"/>
        <v>1515</v>
      </c>
      <c r="M153" s="1354">
        <f t="shared" si="37"/>
        <v>1515</v>
      </c>
      <c r="N153" s="1354">
        <f t="shared" si="37"/>
        <v>0</v>
      </c>
      <c r="O153" s="1354">
        <f t="shared" si="37"/>
        <v>8228.2</v>
      </c>
      <c r="P153" s="1348">
        <f t="shared" si="26"/>
        <v>47.32876239560086</v>
      </c>
    </row>
    <row r="154" spans="1:16" ht="44.25" customHeight="1">
      <c r="A154" s="123"/>
      <c r="B154" s="1087" t="s">
        <v>29</v>
      </c>
      <c r="C154" s="1120" t="s">
        <v>843</v>
      </c>
      <c r="D154" s="713" t="s">
        <v>424</v>
      </c>
      <c r="E154" s="728" t="s">
        <v>534</v>
      </c>
      <c r="F154" s="1128" t="s">
        <v>840</v>
      </c>
      <c r="G154" s="728"/>
      <c r="H154" s="728"/>
      <c r="I154" s="1317">
        <f>I155</f>
        <v>12791.9</v>
      </c>
      <c r="J154" s="1317">
        <f aca="true" t="shared" si="38" ref="J154:O154">J155</f>
        <v>1470</v>
      </c>
      <c r="K154" s="1317">
        <f t="shared" si="38"/>
        <v>1500</v>
      </c>
      <c r="L154" s="1317">
        <f t="shared" si="38"/>
        <v>1515</v>
      </c>
      <c r="M154" s="1317">
        <f t="shared" si="38"/>
        <v>1515</v>
      </c>
      <c r="N154" s="1317">
        <f t="shared" si="38"/>
        <v>0</v>
      </c>
      <c r="O154" s="1317">
        <f t="shared" si="38"/>
        <v>6160.6</v>
      </c>
      <c r="P154" s="1332">
        <f t="shared" si="26"/>
        <v>48.160163853688665</v>
      </c>
    </row>
    <row r="155" spans="1:16" ht="18.75" customHeight="1">
      <c r="A155" s="123"/>
      <c r="B155" s="1093" t="s">
        <v>30</v>
      </c>
      <c r="C155" s="1127" t="s">
        <v>775</v>
      </c>
      <c r="D155" s="715" t="s">
        <v>424</v>
      </c>
      <c r="E155" s="739" t="s">
        <v>534</v>
      </c>
      <c r="F155" s="1093" t="s">
        <v>840</v>
      </c>
      <c r="G155" s="739">
        <v>300</v>
      </c>
      <c r="H155" s="728"/>
      <c r="I155" s="1313">
        <v>12791.9</v>
      </c>
      <c r="J155" s="96">
        <v>1470</v>
      </c>
      <c r="K155" s="96">
        <v>1500</v>
      </c>
      <c r="L155" s="96">
        <v>1515</v>
      </c>
      <c r="M155" s="96">
        <v>1515</v>
      </c>
      <c r="N155" s="56"/>
      <c r="O155" s="1303">
        <v>6160.6</v>
      </c>
      <c r="P155" s="1303">
        <f t="shared" si="26"/>
        <v>48.160163853688665</v>
      </c>
    </row>
    <row r="156" spans="1:16" ht="34.5" customHeight="1">
      <c r="A156" s="363"/>
      <c r="B156" s="1087" t="s">
        <v>973</v>
      </c>
      <c r="C156" s="1120" t="s">
        <v>795</v>
      </c>
      <c r="D156" s="713" t="s">
        <v>424</v>
      </c>
      <c r="E156" s="728" t="s">
        <v>534</v>
      </c>
      <c r="F156" s="1128" t="s">
        <v>841</v>
      </c>
      <c r="G156" s="728"/>
      <c r="H156" s="1292"/>
      <c r="I156" s="1315">
        <f>I157</f>
        <v>4593.3</v>
      </c>
      <c r="J156" s="1315">
        <f aca="true" t="shared" si="39" ref="J156:O156">J157</f>
        <v>0</v>
      </c>
      <c r="K156" s="1315">
        <f t="shared" si="39"/>
        <v>0</v>
      </c>
      <c r="L156" s="1315">
        <f t="shared" si="39"/>
        <v>0</v>
      </c>
      <c r="M156" s="1315">
        <f t="shared" si="39"/>
        <v>0</v>
      </c>
      <c r="N156" s="1315">
        <f t="shared" si="39"/>
        <v>0</v>
      </c>
      <c r="O156" s="1315">
        <f t="shared" si="39"/>
        <v>2067.6</v>
      </c>
      <c r="P156" s="1332">
        <f t="shared" si="26"/>
        <v>45.01338906668408</v>
      </c>
    </row>
    <row r="157" spans="1:16" ht="18" customHeight="1">
      <c r="A157" s="363"/>
      <c r="B157" s="1093" t="s">
        <v>974</v>
      </c>
      <c r="C157" s="1127" t="s">
        <v>775</v>
      </c>
      <c r="D157" s="715" t="s">
        <v>424</v>
      </c>
      <c r="E157" s="739" t="s">
        <v>534</v>
      </c>
      <c r="F157" s="1093" t="s">
        <v>841</v>
      </c>
      <c r="G157" s="739">
        <v>300</v>
      </c>
      <c r="H157" s="736"/>
      <c r="I157" s="1313">
        <v>4593.3</v>
      </c>
      <c r="J157" s="139"/>
      <c r="K157" s="139"/>
      <c r="L157" s="139"/>
      <c r="M157" s="139"/>
      <c r="N157" s="56"/>
      <c r="O157" s="1303">
        <v>2067.6</v>
      </c>
      <c r="P157" s="1303">
        <f t="shared" si="26"/>
        <v>45.01338906668408</v>
      </c>
    </row>
    <row r="158" spans="1:16" ht="22.5" customHeight="1">
      <c r="A158" s="227"/>
      <c r="B158" s="1349" t="s">
        <v>50</v>
      </c>
      <c r="C158" s="1350" t="s">
        <v>814</v>
      </c>
      <c r="D158" s="1351">
        <v>968</v>
      </c>
      <c r="E158" s="1351">
        <v>1101</v>
      </c>
      <c r="F158" s="1352"/>
      <c r="G158" s="1351"/>
      <c r="H158" s="1353"/>
      <c r="I158" s="1354">
        <f>I159</f>
        <v>1260</v>
      </c>
      <c r="J158" s="1354">
        <f aca="true" t="shared" si="40" ref="J158:O159">J159</f>
        <v>0</v>
      </c>
      <c r="K158" s="1354">
        <f t="shared" si="40"/>
        <v>0</v>
      </c>
      <c r="L158" s="1354">
        <f t="shared" si="40"/>
        <v>0</v>
      </c>
      <c r="M158" s="1354">
        <f t="shared" si="40"/>
        <v>0</v>
      </c>
      <c r="N158" s="1354">
        <f t="shared" si="40"/>
        <v>0</v>
      </c>
      <c r="O158" s="1354">
        <f t="shared" si="40"/>
        <v>690</v>
      </c>
      <c r="P158" s="1348">
        <f t="shared" si="26"/>
        <v>54.761904761904766</v>
      </c>
    </row>
    <row r="159" spans="1:16" ht="72" customHeight="1">
      <c r="A159" s="227"/>
      <c r="B159" s="1087" t="s">
        <v>51</v>
      </c>
      <c r="C159" s="1112" t="s">
        <v>807</v>
      </c>
      <c r="D159" s="730">
        <v>968</v>
      </c>
      <c r="E159" s="730">
        <v>1101</v>
      </c>
      <c r="F159" s="1117" t="s">
        <v>896</v>
      </c>
      <c r="G159" s="739"/>
      <c r="H159" s="739"/>
      <c r="I159" s="1317">
        <f>I160</f>
        <v>1260</v>
      </c>
      <c r="J159" s="1317">
        <f t="shared" si="40"/>
        <v>0</v>
      </c>
      <c r="K159" s="1317">
        <f t="shared" si="40"/>
        <v>0</v>
      </c>
      <c r="L159" s="1317">
        <f t="shared" si="40"/>
        <v>0</v>
      </c>
      <c r="M159" s="1317">
        <f t="shared" si="40"/>
        <v>0</v>
      </c>
      <c r="N159" s="1317">
        <f t="shared" si="40"/>
        <v>0</v>
      </c>
      <c r="O159" s="1317">
        <f t="shared" si="40"/>
        <v>690</v>
      </c>
      <c r="P159" s="1332">
        <f t="shared" si="26"/>
        <v>54.761904761904766</v>
      </c>
    </row>
    <row r="160" spans="1:16" ht="24.75" customHeight="1">
      <c r="A160" s="227"/>
      <c r="B160" s="1093" t="s">
        <v>52</v>
      </c>
      <c r="C160" s="1291" t="s">
        <v>774</v>
      </c>
      <c r="D160" s="782">
        <v>968</v>
      </c>
      <c r="E160" s="782">
        <v>1101</v>
      </c>
      <c r="F160" s="1129" t="s">
        <v>896</v>
      </c>
      <c r="G160" s="782">
        <v>200</v>
      </c>
      <c r="H160" s="739"/>
      <c r="I160" s="1313">
        <v>1260</v>
      </c>
      <c r="J160" s="96"/>
      <c r="K160" s="96"/>
      <c r="L160" s="96"/>
      <c r="M160" s="96"/>
      <c r="N160" s="56"/>
      <c r="O160" s="1303">
        <v>690</v>
      </c>
      <c r="P160" s="1303">
        <f t="shared" si="26"/>
        <v>54.761904761904766</v>
      </c>
    </row>
    <row r="161" spans="1:16" ht="13.5" customHeight="1" hidden="1">
      <c r="A161" s="227"/>
      <c r="B161" s="1342" t="s">
        <v>50</v>
      </c>
      <c r="C161" s="1343" t="s">
        <v>579</v>
      </c>
      <c r="D161" s="1344">
        <v>968</v>
      </c>
      <c r="E161" s="1344">
        <v>1102</v>
      </c>
      <c r="F161" s="1345"/>
      <c r="G161" s="1344"/>
      <c r="H161" s="1346"/>
      <c r="I161" s="1347">
        <f>I162</f>
        <v>0</v>
      </c>
      <c r="J161" s="1347">
        <f aca="true" t="shared" si="41" ref="J161:O161">J162</f>
        <v>0</v>
      </c>
      <c r="K161" s="1347">
        <f t="shared" si="41"/>
        <v>0</v>
      </c>
      <c r="L161" s="1347">
        <f t="shared" si="41"/>
        <v>0</v>
      </c>
      <c r="M161" s="1347">
        <f t="shared" si="41"/>
        <v>0</v>
      </c>
      <c r="N161" s="1347">
        <f t="shared" si="41"/>
        <v>0</v>
      </c>
      <c r="O161" s="1347">
        <f t="shared" si="41"/>
        <v>0</v>
      </c>
      <c r="P161" s="1348"/>
    </row>
    <row r="162" spans="1:16" ht="72" customHeight="1" hidden="1">
      <c r="A162" s="227"/>
      <c r="B162" s="1087" t="s">
        <v>51</v>
      </c>
      <c r="C162" s="1112" t="s">
        <v>807</v>
      </c>
      <c r="D162" s="720">
        <v>968</v>
      </c>
      <c r="E162" s="720">
        <v>1102</v>
      </c>
      <c r="F162" s="1081" t="s">
        <v>896</v>
      </c>
      <c r="G162" s="720"/>
      <c r="H162" s="1293"/>
      <c r="I162" s="1315">
        <f>I165</f>
        <v>0</v>
      </c>
      <c r="J162" s="1315">
        <f aca="true" t="shared" si="42" ref="J162:O162">J165</f>
        <v>0</v>
      </c>
      <c r="K162" s="1315">
        <f t="shared" si="42"/>
        <v>0</v>
      </c>
      <c r="L162" s="1315">
        <f t="shared" si="42"/>
        <v>0</v>
      </c>
      <c r="M162" s="1315">
        <f t="shared" si="42"/>
        <v>0</v>
      </c>
      <c r="N162" s="1315">
        <f t="shared" si="42"/>
        <v>0</v>
      </c>
      <c r="O162" s="1315">
        <f t="shared" si="42"/>
        <v>0</v>
      </c>
      <c r="P162" s="1332"/>
    </row>
    <row r="163" spans="1:16" ht="18" customHeight="1" hidden="1" thickBot="1">
      <c r="A163" s="227"/>
      <c r="B163" s="1093" t="s">
        <v>773</v>
      </c>
      <c r="C163" s="1111" t="e">
        <f>#REF!</f>
        <v>#REF!</v>
      </c>
      <c r="D163" s="722">
        <v>968</v>
      </c>
      <c r="E163" s="722">
        <v>1102</v>
      </c>
      <c r="F163" s="1077" t="s">
        <v>674</v>
      </c>
      <c r="G163" s="722">
        <v>240</v>
      </c>
      <c r="H163" s="1293"/>
      <c r="I163" s="1316" t="e">
        <f>SUM(I164:I165)</f>
        <v>#REF!</v>
      </c>
      <c r="J163" s="96"/>
      <c r="K163" s="96"/>
      <c r="L163" s="96"/>
      <c r="M163" s="96"/>
      <c r="N163" s="56"/>
      <c r="O163" s="1302"/>
      <c r="P163" s="1302" t="e">
        <f t="shared" si="26"/>
        <v>#REF!</v>
      </c>
    </row>
    <row r="164" spans="1:16" ht="23.25" customHeight="1" hidden="1" thickBot="1">
      <c r="A164" s="227"/>
      <c r="B164" s="1093" t="s">
        <v>156</v>
      </c>
      <c r="C164" s="1111" t="e">
        <f>#REF!</f>
        <v>#REF!</v>
      </c>
      <c r="D164" s="722" t="e">
        <f>#REF!</f>
        <v>#REF!</v>
      </c>
      <c r="E164" s="722">
        <v>1102</v>
      </c>
      <c r="F164" s="1077" t="s">
        <v>674</v>
      </c>
      <c r="G164" s="722">
        <v>242</v>
      </c>
      <c r="H164" s="1085"/>
      <c r="I164" s="1316" t="e">
        <f>#REF!</f>
        <v>#REF!</v>
      </c>
      <c r="J164" s="96"/>
      <c r="K164" s="96"/>
      <c r="L164" s="96"/>
      <c r="M164" s="96"/>
      <c r="N164" s="56"/>
      <c r="O164" s="1302"/>
      <c r="P164" s="1302" t="e">
        <f t="shared" si="26"/>
        <v>#REF!</v>
      </c>
    </row>
    <row r="165" spans="1:16" ht="24.75" customHeight="1" hidden="1">
      <c r="A165" s="227"/>
      <c r="B165" s="1093" t="s">
        <v>52</v>
      </c>
      <c r="C165" s="1111" t="s">
        <v>774</v>
      </c>
      <c r="D165" s="722">
        <v>968</v>
      </c>
      <c r="E165" s="722">
        <v>1102</v>
      </c>
      <c r="F165" s="1077" t="s">
        <v>896</v>
      </c>
      <c r="G165" s="722">
        <v>200</v>
      </c>
      <c r="H165" s="1085"/>
      <c r="I165" s="1316"/>
      <c r="J165" s="96"/>
      <c r="K165" s="96"/>
      <c r="L165" s="96"/>
      <c r="M165" s="96"/>
      <c r="N165" s="56"/>
      <c r="O165" s="1303"/>
      <c r="P165" s="1303"/>
    </row>
    <row r="166" spans="1:16" ht="16.5" customHeight="1" hidden="1" thickBot="1">
      <c r="A166" s="227"/>
      <c r="B166" s="1294" t="s">
        <v>588</v>
      </c>
      <c r="C166" s="1295" t="s">
        <v>580</v>
      </c>
      <c r="D166" s="1075">
        <v>968</v>
      </c>
      <c r="E166" s="1075">
        <v>1200</v>
      </c>
      <c r="F166" s="1330"/>
      <c r="G166" s="1075"/>
      <c r="H166" s="1296"/>
      <c r="I166" s="1320">
        <f>I167</f>
        <v>1735</v>
      </c>
      <c r="J166" s="96"/>
      <c r="K166" s="96"/>
      <c r="L166" s="96"/>
      <c r="M166" s="96"/>
      <c r="N166" s="56"/>
      <c r="O166" s="1302"/>
      <c r="P166" s="1302">
        <f t="shared" si="26"/>
        <v>0</v>
      </c>
    </row>
    <row r="167" spans="1:16" ht="13.5" customHeight="1">
      <c r="A167" s="227"/>
      <c r="B167" s="1342" t="s">
        <v>645</v>
      </c>
      <c r="C167" s="1343" t="s">
        <v>454</v>
      </c>
      <c r="D167" s="1344">
        <v>968</v>
      </c>
      <c r="E167" s="1344">
        <v>1202</v>
      </c>
      <c r="F167" s="1345"/>
      <c r="G167" s="1344"/>
      <c r="H167" s="1346"/>
      <c r="I167" s="1347">
        <f>I168</f>
        <v>1735</v>
      </c>
      <c r="J167" s="1347">
        <f aca="true" t="shared" si="43" ref="J167:O168">J168</f>
        <v>0</v>
      </c>
      <c r="K167" s="1347">
        <f t="shared" si="43"/>
        <v>0</v>
      </c>
      <c r="L167" s="1347">
        <f t="shared" si="43"/>
        <v>0</v>
      </c>
      <c r="M167" s="1347">
        <f t="shared" si="43"/>
        <v>0</v>
      </c>
      <c r="N167" s="1347">
        <f t="shared" si="43"/>
        <v>0</v>
      </c>
      <c r="O167" s="1347">
        <f t="shared" si="43"/>
        <v>915</v>
      </c>
      <c r="P167" s="1348">
        <f t="shared" si="26"/>
        <v>52.73775216138329</v>
      </c>
    </row>
    <row r="168" spans="1:16" ht="23.25" customHeight="1">
      <c r="A168" s="227"/>
      <c r="B168" s="1087" t="s">
        <v>646</v>
      </c>
      <c r="C168" s="1112" t="s">
        <v>878</v>
      </c>
      <c r="D168" s="721">
        <v>968</v>
      </c>
      <c r="E168" s="721">
        <v>1202</v>
      </c>
      <c r="F168" s="1076" t="s">
        <v>827</v>
      </c>
      <c r="G168" s="721"/>
      <c r="H168" s="1297"/>
      <c r="I168" s="1315">
        <f>I169</f>
        <v>1735</v>
      </c>
      <c r="J168" s="1315">
        <f t="shared" si="43"/>
        <v>0</v>
      </c>
      <c r="K168" s="1315">
        <f t="shared" si="43"/>
        <v>0</v>
      </c>
      <c r="L168" s="1315">
        <f t="shared" si="43"/>
        <v>0</v>
      </c>
      <c r="M168" s="1315">
        <f t="shared" si="43"/>
        <v>0</v>
      </c>
      <c r="N168" s="1315">
        <f t="shared" si="43"/>
        <v>0</v>
      </c>
      <c r="O168" s="1315">
        <f t="shared" si="43"/>
        <v>915</v>
      </c>
      <c r="P168" s="1332">
        <f t="shared" si="26"/>
        <v>52.73775216138329</v>
      </c>
    </row>
    <row r="169" spans="1:16" ht="23.25" customHeight="1">
      <c r="A169" s="227"/>
      <c r="B169" s="1093" t="s">
        <v>647</v>
      </c>
      <c r="C169" s="1111" t="s">
        <v>774</v>
      </c>
      <c r="D169" s="722">
        <v>968</v>
      </c>
      <c r="E169" s="722">
        <v>1202</v>
      </c>
      <c r="F169" s="1077" t="s">
        <v>827</v>
      </c>
      <c r="G169" s="722">
        <v>200</v>
      </c>
      <c r="H169" s="1085"/>
      <c r="I169" s="1316">
        <v>1735</v>
      </c>
      <c r="J169" s="96"/>
      <c r="K169" s="96"/>
      <c r="L169" s="96"/>
      <c r="M169" s="96"/>
      <c r="N169" s="56"/>
      <c r="O169" s="1303">
        <v>915</v>
      </c>
      <c r="P169" s="1303">
        <f t="shared" si="26"/>
        <v>52.73775216138329</v>
      </c>
    </row>
    <row r="170" spans="1:16" ht="16.5" customHeight="1">
      <c r="A170" s="227"/>
      <c r="B170" s="1093"/>
      <c r="C170" s="1094" t="s">
        <v>253</v>
      </c>
      <c r="D170" s="722"/>
      <c r="E170" s="722"/>
      <c r="F170" s="722"/>
      <c r="G170" s="722"/>
      <c r="H170" s="1085"/>
      <c r="I170" s="1321">
        <f aca="true" t="shared" si="44" ref="I170:O170">I17+I46</f>
        <v>156600</v>
      </c>
      <c r="J170" s="1321" t="e">
        <f t="shared" si="44"/>
        <v>#REF!</v>
      </c>
      <c r="K170" s="1321" t="e">
        <f t="shared" si="44"/>
        <v>#REF!</v>
      </c>
      <c r="L170" s="1321" t="e">
        <f t="shared" si="44"/>
        <v>#REF!</v>
      </c>
      <c r="M170" s="1321" t="e">
        <f t="shared" si="44"/>
        <v>#REF!</v>
      </c>
      <c r="N170" s="1321" t="e">
        <f t="shared" si="44"/>
        <v>#REF!</v>
      </c>
      <c r="O170" s="1321">
        <f t="shared" si="44"/>
        <v>51768.59999999999</v>
      </c>
      <c r="P170" s="1327">
        <f t="shared" si="26"/>
        <v>33.05785440613026</v>
      </c>
    </row>
    <row r="171" spans="1:13" ht="19.5" customHeight="1" thickBot="1">
      <c r="A171" s="227"/>
      <c r="B171" s="1053"/>
      <c r="C171" s="1054"/>
      <c r="D171" s="1055"/>
      <c r="E171" s="1055"/>
      <c r="F171" s="1417"/>
      <c r="G171" s="1417"/>
      <c r="H171" s="1417"/>
      <c r="I171" s="1417"/>
      <c r="J171" s="1417"/>
      <c r="K171" s="1417"/>
      <c r="L171" s="1417"/>
      <c r="M171" s="1259"/>
    </row>
    <row r="172" spans="1:13" ht="22.5" customHeight="1" thickBot="1">
      <c r="A172" s="209" t="s">
        <v>487</v>
      </c>
      <c r="B172" s="1053"/>
      <c r="C172" s="250"/>
      <c r="D172" s="1056"/>
      <c r="E172" s="1057"/>
      <c r="F172" s="1417"/>
      <c r="G172" s="1417"/>
      <c r="H172" s="1417"/>
      <c r="I172" s="1417"/>
      <c r="J172" s="1417"/>
      <c r="K172" s="1417"/>
      <c r="L172" s="1417"/>
      <c r="M172" s="229" t="e">
        <f>M17</f>
        <v>#REF!</v>
      </c>
    </row>
    <row r="173" spans="1:13" ht="12.75" hidden="1">
      <c r="A173" s="43" t="s">
        <v>79</v>
      </c>
      <c r="B173" s="179"/>
      <c r="C173" s="180" t="s">
        <v>223</v>
      </c>
      <c r="D173" s="181"/>
      <c r="E173" s="182" t="s">
        <v>534</v>
      </c>
      <c r="F173" s="183" t="s">
        <v>325</v>
      </c>
      <c r="G173" s="183">
        <v>755</v>
      </c>
      <c r="H173" s="182" t="s">
        <v>207</v>
      </c>
      <c r="I173" s="1322">
        <f aca="true" t="shared" si="45" ref="I173:I191">SUM(J173:M173)</f>
        <v>0</v>
      </c>
      <c r="J173" s="184"/>
      <c r="K173" s="184"/>
      <c r="L173" s="184"/>
      <c r="M173" s="184"/>
    </row>
    <row r="174" spans="1:13" ht="23.25" hidden="1" thickBot="1">
      <c r="A174" s="46" t="s">
        <v>463</v>
      </c>
      <c r="B174" s="133"/>
      <c r="C174" s="134" t="s">
        <v>535</v>
      </c>
      <c r="D174" s="24"/>
      <c r="E174" s="14" t="s">
        <v>534</v>
      </c>
      <c r="F174" s="14" t="s">
        <v>325</v>
      </c>
      <c r="G174" s="14" t="s">
        <v>249</v>
      </c>
      <c r="H174" s="14" t="s">
        <v>250</v>
      </c>
      <c r="I174" s="1323">
        <f t="shared" si="45"/>
        <v>0</v>
      </c>
      <c r="J174" s="146"/>
      <c r="K174" s="146"/>
      <c r="L174" s="146"/>
      <c r="M174" s="146"/>
    </row>
    <row r="175" spans="1:13" ht="21" customHeight="1" hidden="1" thickBot="1">
      <c r="A175" s="124"/>
      <c r="B175" s="759"/>
      <c r="C175" s="138" t="s">
        <v>253</v>
      </c>
      <c r="D175" s="136"/>
      <c r="E175" s="137"/>
      <c r="F175" s="137"/>
      <c r="G175" s="137"/>
      <c r="H175" s="137"/>
      <c r="I175" s="1323">
        <f t="shared" si="45"/>
        <v>0</v>
      </c>
      <c r="J175" s="147"/>
      <c r="K175" s="147"/>
      <c r="L175" s="147"/>
      <c r="M175" s="147"/>
    </row>
    <row r="176" spans="3:13" ht="12.75" hidden="1">
      <c r="C176" t="s">
        <v>562</v>
      </c>
      <c r="I176" s="1323">
        <f t="shared" si="45"/>
        <v>0</v>
      </c>
      <c r="J176" s="35"/>
      <c r="K176" s="35"/>
      <c r="L176" s="35"/>
      <c r="M176" s="35"/>
    </row>
    <row r="177" spans="3:13" ht="12.75" hidden="1">
      <c r="C177" s="25" t="s">
        <v>544</v>
      </c>
      <c r="D177" s="25"/>
      <c r="E177" s="25"/>
      <c r="F177" s="25"/>
      <c r="G177" s="25"/>
      <c r="H177" s="25"/>
      <c r="I177" s="1323">
        <f t="shared" si="45"/>
        <v>0</v>
      </c>
      <c r="J177" s="25"/>
      <c r="K177" s="25"/>
      <c r="L177" s="25"/>
      <c r="M177" s="25"/>
    </row>
    <row r="178" spans="3:9" ht="12.75" hidden="1">
      <c r="C178" t="s">
        <v>561</v>
      </c>
      <c r="I178" s="1323">
        <f t="shared" si="45"/>
        <v>0</v>
      </c>
    </row>
    <row r="179" spans="3:9" ht="12.75" hidden="1">
      <c r="C179" t="s">
        <v>543</v>
      </c>
      <c r="I179" s="1323">
        <f t="shared" si="45"/>
        <v>0</v>
      </c>
    </row>
    <row r="180" spans="3:9" ht="12.75" hidden="1">
      <c r="C180" t="s">
        <v>542</v>
      </c>
      <c r="I180" s="1323">
        <f t="shared" si="45"/>
        <v>0</v>
      </c>
    </row>
    <row r="181" ht="12.75" hidden="1">
      <c r="I181" s="1323">
        <f t="shared" si="45"/>
        <v>0</v>
      </c>
    </row>
    <row r="182" spans="3:13" ht="12.75" hidden="1">
      <c r="C182" s="87" t="s">
        <v>547</v>
      </c>
      <c r="D182" s="53"/>
      <c r="E182" s="53"/>
      <c r="F182" s="53"/>
      <c r="G182" s="53"/>
      <c r="H182" s="53"/>
      <c r="I182" s="1323">
        <f t="shared" si="45"/>
        <v>0</v>
      </c>
      <c r="J182" s="53"/>
      <c r="K182" s="53"/>
      <c r="L182" s="53"/>
      <c r="M182" s="53"/>
    </row>
    <row r="183" spans="3:13" ht="12.75" hidden="1">
      <c r="C183" s="83" t="s">
        <v>545</v>
      </c>
      <c r="D183" s="35"/>
      <c r="E183" s="35"/>
      <c r="F183" s="35" t="e">
        <f>#REF!-#REF!</f>
        <v>#REF!</v>
      </c>
      <c r="G183" s="35"/>
      <c r="H183" s="35"/>
      <c r="I183" s="1323">
        <f t="shared" si="45"/>
        <v>0</v>
      </c>
      <c r="J183" s="35"/>
      <c r="K183" s="35"/>
      <c r="L183" s="35"/>
      <c r="M183" s="35"/>
    </row>
    <row r="184" spans="3:13" ht="13.5" hidden="1" thickBot="1">
      <c r="C184" s="84" t="s">
        <v>541</v>
      </c>
      <c r="D184" s="85"/>
      <c r="E184" s="85"/>
      <c r="F184" s="35" t="e">
        <f>#REF!-#REF!</f>
        <v>#REF!</v>
      </c>
      <c r="G184" s="85"/>
      <c r="H184" s="85"/>
      <c r="I184" s="1323">
        <f t="shared" si="45"/>
        <v>0</v>
      </c>
      <c r="J184" s="85"/>
      <c r="K184" s="85"/>
      <c r="L184" s="85"/>
      <c r="M184" s="85"/>
    </row>
    <row r="185" spans="3:13" ht="12.75" hidden="1">
      <c r="C185" s="87" t="s">
        <v>546</v>
      </c>
      <c r="D185" s="53"/>
      <c r="E185" s="53"/>
      <c r="F185" s="53"/>
      <c r="G185" s="53"/>
      <c r="H185" s="53"/>
      <c r="I185" s="1323">
        <f t="shared" si="45"/>
        <v>0</v>
      </c>
      <c r="J185" s="53"/>
      <c r="K185" s="53"/>
      <c r="L185" s="53"/>
      <c r="M185" s="53"/>
    </row>
    <row r="186" spans="3:13" ht="12.75" hidden="1">
      <c r="C186" s="83" t="s">
        <v>545</v>
      </c>
      <c r="D186" s="35"/>
      <c r="E186" s="35"/>
      <c r="F186" s="81" t="e">
        <f>#REF!-#REF!</f>
        <v>#REF!</v>
      </c>
      <c r="G186" s="35"/>
      <c r="H186" s="35"/>
      <c r="I186" s="1323">
        <f t="shared" si="45"/>
        <v>0</v>
      </c>
      <c r="J186" s="81"/>
      <c r="K186" s="81"/>
      <c r="L186" s="81"/>
      <c r="M186" s="81"/>
    </row>
    <row r="187" spans="3:13" ht="13.5" hidden="1" thickBot="1">
      <c r="C187" s="84" t="s">
        <v>541</v>
      </c>
      <c r="D187" s="85"/>
      <c r="E187" s="85"/>
      <c r="F187" s="86" t="e">
        <f>#REF!-#REF!</f>
        <v>#REF!</v>
      </c>
      <c r="G187" s="85"/>
      <c r="H187" s="85"/>
      <c r="I187" s="1323">
        <f t="shared" si="45"/>
        <v>0</v>
      </c>
      <c r="J187" s="86"/>
      <c r="K187" s="86"/>
      <c r="L187" s="86"/>
      <c r="M187" s="86"/>
    </row>
    <row r="188" spans="9:13" ht="12.75" hidden="1">
      <c r="I188" s="1323">
        <f t="shared" si="45"/>
        <v>0</v>
      </c>
      <c r="J188" s="82"/>
      <c r="K188" s="82"/>
      <c r="L188" s="82"/>
      <c r="M188" s="82"/>
    </row>
    <row r="189" spans="3:9" ht="12.75" hidden="1">
      <c r="C189" t="s">
        <v>269</v>
      </c>
      <c r="I189" s="1323">
        <f t="shared" si="45"/>
        <v>0</v>
      </c>
    </row>
    <row r="190" spans="3:9" ht="12.75" hidden="1">
      <c r="C190" t="s">
        <v>270</v>
      </c>
      <c r="I190" s="1323">
        <f t="shared" si="45"/>
        <v>0</v>
      </c>
    </row>
    <row r="191" spans="3:9" ht="12.75" hidden="1">
      <c r="C191" t="s">
        <v>271</v>
      </c>
      <c r="I191" s="1324">
        <f t="shared" si="45"/>
        <v>0</v>
      </c>
    </row>
    <row r="192" spans="2:13" ht="12.75">
      <c r="B192" s="761"/>
      <c r="C192" s="35"/>
      <c r="D192" s="35"/>
      <c r="E192" s="35"/>
      <c r="F192" s="35"/>
      <c r="G192" s="35"/>
      <c r="H192" s="35"/>
      <c r="I192" s="1325"/>
      <c r="J192" s="35"/>
      <c r="K192" s="35"/>
      <c r="L192" s="35"/>
      <c r="M192" s="35"/>
    </row>
  </sheetData>
  <sheetProtection/>
  <mergeCells count="6">
    <mergeCell ref="F172:L172"/>
    <mergeCell ref="C4:I4"/>
    <mergeCell ref="F171:L171"/>
    <mergeCell ref="B1:P1"/>
    <mergeCell ref="B2:P2"/>
    <mergeCell ref="B3:P3"/>
  </mergeCells>
  <printOptions/>
  <pageMargins left="0.53" right="0.24" top="0.71" bottom="0.61" header="0.17" footer="0.3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27.125" style="0" customWidth="1"/>
    <col min="2" max="2" width="42.75390625" style="0" customWidth="1"/>
    <col min="3" max="3" width="15.75390625" style="0" customWidth="1"/>
    <col min="4" max="4" width="16.375" style="0" customWidth="1"/>
  </cols>
  <sheetData>
    <row r="1" spans="1:4" ht="15.75">
      <c r="A1" s="1422" t="s">
        <v>859</v>
      </c>
      <c r="B1" s="1422"/>
      <c r="C1" s="1422"/>
      <c r="D1" s="1422"/>
    </row>
    <row r="2" spans="1:4" ht="15.75">
      <c r="A2" s="1422" t="s">
        <v>860</v>
      </c>
      <c r="B2" s="1422"/>
      <c r="C2" s="1422"/>
      <c r="D2" s="1422"/>
    </row>
    <row r="3" spans="1:4" ht="15.75">
      <c r="A3" s="1422" t="s">
        <v>861</v>
      </c>
      <c r="B3" s="1422"/>
      <c r="C3" s="1422"/>
      <c r="D3" s="1422"/>
    </row>
    <row r="4" spans="1:4" ht="15.75">
      <c r="A4" s="1422" t="s">
        <v>983</v>
      </c>
      <c r="B4" s="1422"/>
      <c r="C4" s="1422"/>
      <c r="D4" s="1422"/>
    </row>
    <row r="5" spans="1:4" ht="25.5">
      <c r="A5" s="1365" t="s">
        <v>232</v>
      </c>
      <c r="B5" s="1365" t="s">
        <v>538</v>
      </c>
      <c r="C5" s="1365" t="s">
        <v>875</v>
      </c>
      <c r="D5" s="1231" t="s">
        <v>853</v>
      </c>
    </row>
    <row r="6" spans="1:4" ht="24">
      <c r="A6" s="234" t="s">
        <v>862</v>
      </c>
      <c r="B6" s="1369" t="s">
        <v>514</v>
      </c>
      <c r="C6" s="1366">
        <f>C7</f>
        <v>11600</v>
      </c>
      <c r="D6" s="1366">
        <f>D7</f>
        <v>-20809.100000000006</v>
      </c>
    </row>
    <row r="7" spans="1:4" ht="25.5">
      <c r="A7" s="1370" t="s">
        <v>863</v>
      </c>
      <c r="B7" s="1371" t="s">
        <v>563</v>
      </c>
      <c r="C7" s="1366">
        <f>C8+C12</f>
        <v>11600</v>
      </c>
      <c r="D7" s="1366">
        <f>D8+D12</f>
        <v>-20809.100000000006</v>
      </c>
    </row>
    <row r="8" spans="1:4" ht="12.75">
      <c r="A8" s="234" t="s">
        <v>864</v>
      </c>
      <c r="B8" s="1372" t="s">
        <v>179</v>
      </c>
      <c r="C8" s="1366">
        <f aca="true" t="shared" si="0" ref="C8:D10">C9</f>
        <v>-145000</v>
      </c>
      <c r="D8" s="1366">
        <f t="shared" si="0"/>
        <v>-72577.7</v>
      </c>
    </row>
    <row r="9" spans="1:4" ht="12.75">
      <c r="A9" s="1373" t="s">
        <v>865</v>
      </c>
      <c r="B9" s="1374" t="s">
        <v>498</v>
      </c>
      <c r="C9" s="1366">
        <f t="shared" si="0"/>
        <v>-145000</v>
      </c>
      <c r="D9" s="1366">
        <f t="shared" si="0"/>
        <v>-72577.7</v>
      </c>
    </row>
    <row r="10" spans="1:4" ht="24">
      <c r="A10" s="1373" t="s">
        <v>866</v>
      </c>
      <c r="B10" s="1374" t="s">
        <v>499</v>
      </c>
      <c r="C10" s="1366">
        <f t="shared" si="0"/>
        <v>-145000</v>
      </c>
      <c r="D10" s="1366">
        <f t="shared" si="0"/>
        <v>-72577.7</v>
      </c>
    </row>
    <row r="11" spans="1:4" ht="36">
      <c r="A11" s="1373" t="s">
        <v>867</v>
      </c>
      <c r="B11" s="1374" t="s">
        <v>868</v>
      </c>
      <c r="C11" s="1366">
        <f>-Доходы!E67</f>
        <v>-145000</v>
      </c>
      <c r="D11" s="1366">
        <f>-Доходы!J67</f>
        <v>-72577.7</v>
      </c>
    </row>
    <row r="12" spans="1:4" ht="12.75">
      <c r="A12" s="234" t="s">
        <v>869</v>
      </c>
      <c r="B12" s="1372" t="s">
        <v>378</v>
      </c>
      <c r="C12" s="1366">
        <f aca="true" t="shared" si="1" ref="C12:D14">C13</f>
        <v>156600</v>
      </c>
      <c r="D12" s="1366">
        <f t="shared" si="1"/>
        <v>51768.59999999999</v>
      </c>
    </row>
    <row r="13" spans="1:4" ht="12.75">
      <c r="A13" s="1373" t="s">
        <v>870</v>
      </c>
      <c r="B13" s="1374" t="s">
        <v>510</v>
      </c>
      <c r="C13" s="1366">
        <f t="shared" si="1"/>
        <v>156600</v>
      </c>
      <c r="D13" s="1366">
        <f t="shared" si="1"/>
        <v>51768.59999999999</v>
      </c>
    </row>
    <row r="14" spans="1:4" ht="24">
      <c r="A14" s="1373" t="s">
        <v>871</v>
      </c>
      <c r="B14" s="1374" t="s">
        <v>511</v>
      </c>
      <c r="C14" s="1366">
        <f t="shared" si="1"/>
        <v>156600</v>
      </c>
      <c r="D14" s="1366">
        <f t="shared" si="1"/>
        <v>51768.59999999999</v>
      </c>
    </row>
    <row r="15" spans="1:4" ht="36">
      <c r="A15" s="1373" t="s">
        <v>872</v>
      </c>
      <c r="B15" s="1374" t="s">
        <v>873</v>
      </c>
      <c r="C15" s="1366">
        <f>Расходы!I170</f>
        <v>156600</v>
      </c>
      <c r="D15" s="1366">
        <f>Расходы!O170</f>
        <v>51768.59999999999</v>
      </c>
    </row>
  </sheetData>
  <sheetProtection/>
  <mergeCells count="4">
    <mergeCell ref="A4:D4"/>
    <mergeCell ref="A1:D1"/>
    <mergeCell ref="A2:D2"/>
    <mergeCell ref="A3:D3"/>
  </mergeCells>
  <printOptions/>
  <pageMargins left="0.98" right="0" top="0.984251968503937" bottom="3.9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C42">
      <selection activeCell="G24" sqref="G24:G33"/>
    </sheetView>
  </sheetViews>
  <sheetFormatPr defaultColWidth="9.00390625" defaultRowHeight="12.75"/>
  <cols>
    <col min="1" max="1" width="6.25390625" style="0" customWidth="1"/>
    <col min="2" max="2" width="20.25390625" style="0" customWidth="1"/>
    <col min="3" max="3" width="54.00390625" style="0" customWidth="1"/>
    <col min="4" max="4" width="8.25390625" style="0" customWidth="1"/>
    <col min="5" max="5" width="7.625" style="0" customWidth="1"/>
    <col min="6" max="6" width="6.875" style="0" customWidth="1"/>
    <col min="7" max="7" width="6.625" style="0" customWidth="1"/>
    <col min="8" max="8" width="8.25390625" style="0" customWidth="1"/>
    <col min="9" max="9" width="6.75390625" style="0" customWidth="1"/>
  </cols>
  <sheetData>
    <row r="1" spans="1:10" ht="13.5" thickBot="1">
      <c r="A1" s="1423" t="s">
        <v>525</v>
      </c>
      <c r="B1" s="1424"/>
      <c r="C1" s="1424"/>
      <c r="D1" s="1424"/>
      <c r="E1" s="1424"/>
      <c r="F1" s="1424"/>
      <c r="G1" s="1424"/>
      <c r="H1" s="1424"/>
      <c r="I1" s="53"/>
      <c r="J1" s="267"/>
    </row>
    <row r="2" spans="1:10" ht="24.75" customHeight="1">
      <c r="A2" s="268"/>
      <c r="B2" s="1432" t="s">
        <v>377</v>
      </c>
      <c r="C2" s="1434" t="s">
        <v>538</v>
      </c>
      <c r="D2" s="1425" t="s">
        <v>526</v>
      </c>
      <c r="E2" s="1429" t="s">
        <v>527</v>
      </c>
      <c r="F2" s="1427" t="s">
        <v>375</v>
      </c>
      <c r="G2" s="1425" t="s">
        <v>373</v>
      </c>
      <c r="H2" s="1426"/>
      <c r="I2" s="1425" t="s">
        <v>374</v>
      </c>
      <c r="J2" s="1427"/>
    </row>
    <row r="3" spans="1:10" ht="47.25" customHeight="1" thickBot="1">
      <c r="A3" s="268"/>
      <c r="B3" s="1433"/>
      <c r="C3" s="1435"/>
      <c r="D3" s="1428"/>
      <c r="E3" s="1430"/>
      <c r="F3" s="1431"/>
      <c r="G3" s="292" t="s">
        <v>376</v>
      </c>
      <c r="H3" s="294" t="s">
        <v>233</v>
      </c>
      <c r="I3" s="292" t="s">
        <v>376</v>
      </c>
      <c r="J3" s="293" t="s">
        <v>233</v>
      </c>
    </row>
    <row r="4" spans="1:10" ht="25.5">
      <c r="A4" s="295" t="s">
        <v>130</v>
      </c>
      <c r="B4" s="280" t="s">
        <v>131</v>
      </c>
      <c r="C4" s="269" t="s">
        <v>276</v>
      </c>
      <c r="D4" s="326">
        <v>4885.105</v>
      </c>
      <c r="E4" s="327">
        <v>5471.317</v>
      </c>
      <c r="F4" s="328">
        <f>E4/D4%</f>
        <v>111.99998771776657</v>
      </c>
      <c r="G4" s="349" t="e">
        <f>H4/E4%</f>
        <v>#REF!</v>
      </c>
      <c r="H4" s="325" t="e">
        <f>#REF!</f>
        <v>#REF!</v>
      </c>
      <c r="I4" s="337">
        <v>110</v>
      </c>
      <c r="J4" s="338">
        <f>E4*I4%</f>
        <v>6018.448700000001</v>
      </c>
    </row>
    <row r="5" spans="1:10" ht="38.25">
      <c r="A5" s="295" t="s">
        <v>130</v>
      </c>
      <c r="B5" s="281" t="s">
        <v>172</v>
      </c>
      <c r="C5" s="264" t="s">
        <v>277</v>
      </c>
      <c r="D5" s="289">
        <v>1221.087</v>
      </c>
      <c r="E5" s="259">
        <v>1379.828</v>
      </c>
      <c r="F5" s="329">
        <f aca="true" t="shared" si="0" ref="F5:F44">E5/D5%</f>
        <v>112.99997461278353</v>
      </c>
      <c r="G5" s="334" t="e">
        <f aca="true" t="shared" si="1" ref="G5:G44">H5/E5%</f>
        <v>#REF!</v>
      </c>
      <c r="H5" s="320" t="e">
        <f>#REF!</f>
        <v>#REF!</v>
      </c>
      <c r="I5" s="339">
        <v>110</v>
      </c>
      <c r="J5" s="340">
        <f aca="true" t="shared" si="2" ref="J5:J44">E5*I5%</f>
        <v>1517.8108000000002</v>
      </c>
    </row>
    <row r="6" spans="1:10" ht="12.75">
      <c r="A6" s="296" t="s">
        <v>130</v>
      </c>
      <c r="B6" s="282" t="s">
        <v>379</v>
      </c>
      <c r="C6" s="270" t="s">
        <v>234</v>
      </c>
      <c r="D6" s="289">
        <v>22038.18</v>
      </c>
      <c r="E6" s="259">
        <v>23580.852</v>
      </c>
      <c r="F6" s="329">
        <f t="shared" si="0"/>
        <v>106.99999727745212</v>
      </c>
      <c r="G6" s="334" t="e">
        <f t="shared" si="1"/>
        <v>#REF!</v>
      </c>
      <c r="H6" s="321" t="e">
        <f>#REF!</f>
        <v>#REF!</v>
      </c>
      <c r="I6" s="339">
        <v>110</v>
      </c>
      <c r="J6" s="340">
        <f t="shared" si="2"/>
        <v>25938.9372</v>
      </c>
    </row>
    <row r="7" spans="1:10" ht="28.5" hidden="1">
      <c r="A7" s="297" t="s">
        <v>129</v>
      </c>
      <c r="B7" s="308" t="s">
        <v>132</v>
      </c>
      <c r="C7" s="263" t="s">
        <v>235</v>
      </c>
      <c r="D7" s="341"/>
      <c r="E7" s="342"/>
      <c r="F7" s="329" t="e">
        <f t="shared" si="0"/>
        <v>#DIV/0!</v>
      </c>
      <c r="G7" s="334" t="e">
        <f t="shared" si="1"/>
        <v>#REF!</v>
      </c>
      <c r="H7" s="343" t="e">
        <f>SUM(#REF!)</f>
        <v>#REF!</v>
      </c>
      <c r="I7" s="339">
        <v>110</v>
      </c>
      <c r="J7" s="340">
        <f t="shared" si="2"/>
        <v>0</v>
      </c>
    </row>
    <row r="8" spans="1:10" ht="12.75" hidden="1">
      <c r="A8" s="298" t="s">
        <v>130</v>
      </c>
      <c r="B8" s="283" t="s">
        <v>435</v>
      </c>
      <c r="C8" s="271" t="s">
        <v>236</v>
      </c>
      <c r="D8" s="344"/>
      <c r="E8" s="345"/>
      <c r="F8" s="329" t="e">
        <f t="shared" si="0"/>
        <v>#DIV/0!</v>
      </c>
      <c r="G8" s="334" t="e">
        <f t="shared" si="1"/>
        <v>#REF!</v>
      </c>
      <c r="H8" s="323" t="e">
        <f>SUM(#REF!)</f>
        <v>#REF!</v>
      </c>
      <c r="I8" s="339">
        <v>110</v>
      </c>
      <c r="J8" s="340">
        <f t="shared" si="2"/>
        <v>0</v>
      </c>
    </row>
    <row r="9" spans="1:10" ht="63.75">
      <c r="A9" s="299" t="s">
        <v>130</v>
      </c>
      <c r="B9" s="281" t="s">
        <v>380</v>
      </c>
      <c r="C9" s="264" t="s">
        <v>515</v>
      </c>
      <c r="D9" s="289">
        <v>19788.44</v>
      </c>
      <c r="E9" s="259">
        <v>21292.361</v>
      </c>
      <c r="F9" s="329">
        <f t="shared" si="0"/>
        <v>107.59999777647961</v>
      </c>
      <c r="G9" s="334" t="e">
        <f t="shared" si="1"/>
        <v>#REF!</v>
      </c>
      <c r="H9" s="321" t="e">
        <f>#REF!</f>
        <v>#REF!</v>
      </c>
      <c r="I9" s="339">
        <v>110</v>
      </c>
      <c r="J9" s="340">
        <f t="shared" si="2"/>
        <v>23421.597100000003</v>
      </c>
    </row>
    <row r="10" spans="1:10" ht="28.5" hidden="1">
      <c r="A10" s="300" t="s">
        <v>129</v>
      </c>
      <c r="B10" s="308" t="s">
        <v>95</v>
      </c>
      <c r="C10" s="263" t="s">
        <v>363</v>
      </c>
      <c r="D10" s="341"/>
      <c r="E10" s="342"/>
      <c r="F10" s="329" t="e">
        <f t="shared" si="0"/>
        <v>#DIV/0!</v>
      </c>
      <c r="G10" s="334" t="e">
        <f t="shared" si="1"/>
        <v>#REF!</v>
      </c>
      <c r="H10" s="343" t="e">
        <f>H11</f>
        <v>#REF!</v>
      </c>
      <c r="I10" s="339">
        <v>110</v>
      </c>
      <c r="J10" s="340">
        <f t="shared" si="2"/>
        <v>0</v>
      </c>
    </row>
    <row r="11" spans="1:10" ht="12.75" hidden="1">
      <c r="A11" s="301" t="s">
        <v>129</v>
      </c>
      <c r="B11" s="284" t="s">
        <v>521</v>
      </c>
      <c r="C11" s="271" t="s">
        <v>522</v>
      </c>
      <c r="D11" s="344"/>
      <c r="E11" s="345"/>
      <c r="F11" s="329" t="e">
        <f t="shared" si="0"/>
        <v>#DIV/0!</v>
      </c>
      <c r="G11" s="334" t="e">
        <f t="shared" si="1"/>
        <v>#REF!</v>
      </c>
      <c r="H11" s="323" t="e">
        <f>SUM(#REF!)</f>
        <v>#REF!</v>
      </c>
      <c r="I11" s="339">
        <v>110</v>
      </c>
      <c r="J11" s="340">
        <f t="shared" si="2"/>
        <v>0</v>
      </c>
    </row>
    <row r="12" spans="1:10" ht="25.5">
      <c r="A12" s="302" t="s">
        <v>130</v>
      </c>
      <c r="B12" s="285" t="s">
        <v>169</v>
      </c>
      <c r="C12" s="264" t="s">
        <v>237</v>
      </c>
      <c r="D12" s="289">
        <v>35</v>
      </c>
      <c r="E12" s="259">
        <v>45.85</v>
      </c>
      <c r="F12" s="329">
        <f t="shared" si="0"/>
        <v>131</v>
      </c>
      <c r="G12" s="334" t="e">
        <f t="shared" si="1"/>
        <v>#REF!</v>
      </c>
      <c r="H12" s="323" t="e">
        <f>#REF!</f>
        <v>#REF!</v>
      </c>
      <c r="I12" s="339">
        <v>110</v>
      </c>
      <c r="J12" s="340">
        <f t="shared" si="2"/>
        <v>50.435</v>
      </c>
    </row>
    <row r="13" spans="1:10" ht="15.75" hidden="1">
      <c r="A13" s="303"/>
      <c r="B13" s="309"/>
      <c r="C13" s="272" t="s">
        <v>372</v>
      </c>
      <c r="D13" s="331"/>
      <c r="E13" s="332"/>
      <c r="F13" s="329" t="e">
        <f t="shared" si="0"/>
        <v>#DIV/0!</v>
      </c>
      <c r="G13" s="330" t="e">
        <f t="shared" si="1"/>
        <v>#DIV/0!</v>
      </c>
      <c r="H13" s="324"/>
      <c r="I13" s="339">
        <v>110</v>
      </c>
      <c r="J13" s="340">
        <f t="shared" si="2"/>
        <v>0</v>
      </c>
    </row>
    <row r="14" spans="1:10" ht="36" hidden="1">
      <c r="A14" s="297" t="s">
        <v>129</v>
      </c>
      <c r="B14" s="308" t="s">
        <v>101</v>
      </c>
      <c r="C14" s="263" t="s">
        <v>102</v>
      </c>
      <c r="D14" s="341"/>
      <c r="E14" s="342"/>
      <c r="F14" s="329" t="e">
        <f t="shared" si="0"/>
        <v>#DIV/0!</v>
      </c>
      <c r="G14" s="330" t="e">
        <f t="shared" si="1"/>
        <v>#REF!</v>
      </c>
      <c r="H14" s="343" t="e">
        <f>H15+H18</f>
        <v>#REF!</v>
      </c>
      <c r="I14" s="339">
        <v>110</v>
      </c>
      <c r="J14" s="340">
        <f t="shared" si="2"/>
        <v>0</v>
      </c>
    </row>
    <row r="15" spans="1:10" ht="24" hidden="1">
      <c r="A15" s="301" t="s">
        <v>424</v>
      </c>
      <c r="B15" s="284" t="s">
        <v>103</v>
      </c>
      <c r="C15" s="273" t="s">
        <v>104</v>
      </c>
      <c r="D15" s="346"/>
      <c r="E15" s="347"/>
      <c r="F15" s="329" t="e">
        <f t="shared" si="0"/>
        <v>#DIV/0!</v>
      </c>
      <c r="G15" s="330" t="e">
        <f t="shared" si="1"/>
        <v>#REF!</v>
      </c>
      <c r="H15" s="266" t="e">
        <f>H17</f>
        <v>#REF!</v>
      </c>
      <c r="I15" s="339">
        <v>110</v>
      </c>
      <c r="J15" s="340">
        <f t="shared" si="2"/>
        <v>0</v>
      </c>
    </row>
    <row r="16" spans="1:10" ht="89.25" hidden="1">
      <c r="A16" s="302" t="s">
        <v>424</v>
      </c>
      <c r="B16" s="285" t="s">
        <v>167</v>
      </c>
      <c r="C16" s="274" t="s">
        <v>452</v>
      </c>
      <c r="D16" s="286"/>
      <c r="E16" s="258"/>
      <c r="F16" s="329" t="e">
        <f t="shared" si="0"/>
        <v>#DIV/0!</v>
      </c>
      <c r="G16" s="330" t="e">
        <f t="shared" si="1"/>
        <v>#REF!</v>
      </c>
      <c r="H16" s="266" t="e">
        <f>H17</f>
        <v>#REF!</v>
      </c>
      <c r="I16" s="339">
        <v>110</v>
      </c>
      <c r="J16" s="340">
        <f t="shared" si="2"/>
        <v>0</v>
      </c>
    </row>
    <row r="17" spans="1:10" ht="60" hidden="1">
      <c r="A17" s="302" t="s">
        <v>424</v>
      </c>
      <c r="B17" s="286" t="s">
        <v>105</v>
      </c>
      <c r="C17" s="275" t="s">
        <v>291</v>
      </c>
      <c r="D17" s="286"/>
      <c r="E17" s="258"/>
      <c r="F17" s="329" t="e">
        <f t="shared" si="0"/>
        <v>#DIV/0!</v>
      </c>
      <c r="G17" s="330" t="e">
        <f t="shared" si="1"/>
        <v>#REF!</v>
      </c>
      <c r="H17" s="266" t="e">
        <f>SUM(#REF!)</f>
        <v>#REF!</v>
      </c>
      <c r="I17" s="339">
        <v>110</v>
      </c>
      <c r="J17" s="340">
        <f t="shared" si="2"/>
        <v>0</v>
      </c>
    </row>
    <row r="18" spans="1:10" ht="24" hidden="1">
      <c r="A18" s="301" t="s">
        <v>424</v>
      </c>
      <c r="B18" s="284" t="s">
        <v>106</v>
      </c>
      <c r="C18" s="273" t="s">
        <v>107</v>
      </c>
      <c r="D18" s="346"/>
      <c r="E18" s="347"/>
      <c r="F18" s="329" t="e">
        <f t="shared" si="0"/>
        <v>#DIV/0!</v>
      </c>
      <c r="G18" s="330" t="e">
        <f t="shared" si="1"/>
        <v>#REF!</v>
      </c>
      <c r="H18" s="266" t="e">
        <f>H19</f>
        <v>#REF!</v>
      </c>
      <c r="I18" s="339">
        <v>110</v>
      </c>
      <c r="J18" s="340">
        <f t="shared" si="2"/>
        <v>0</v>
      </c>
    </row>
    <row r="19" spans="1:10" ht="38.25" hidden="1">
      <c r="A19" s="302" t="s">
        <v>424</v>
      </c>
      <c r="B19" s="285" t="s">
        <v>108</v>
      </c>
      <c r="C19" s="274" t="s">
        <v>109</v>
      </c>
      <c r="D19" s="286"/>
      <c r="E19" s="258"/>
      <c r="F19" s="329" t="e">
        <f t="shared" si="0"/>
        <v>#DIV/0!</v>
      </c>
      <c r="G19" s="330" t="e">
        <f t="shared" si="1"/>
        <v>#REF!</v>
      </c>
      <c r="H19" s="266" t="e">
        <f>H20</f>
        <v>#REF!</v>
      </c>
      <c r="I19" s="339">
        <v>110</v>
      </c>
      <c r="J19" s="340">
        <f t="shared" si="2"/>
        <v>0</v>
      </c>
    </row>
    <row r="20" spans="1:10" ht="60" hidden="1">
      <c r="A20" s="304" t="s">
        <v>424</v>
      </c>
      <c r="B20" s="286" t="s">
        <v>110</v>
      </c>
      <c r="C20" s="275" t="s">
        <v>292</v>
      </c>
      <c r="D20" s="286"/>
      <c r="E20" s="258"/>
      <c r="F20" s="329" t="e">
        <f t="shared" si="0"/>
        <v>#DIV/0!</v>
      </c>
      <c r="G20" s="330" t="e">
        <f t="shared" si="1"/>
        <v>#REF!</v>
      </c>
      <c r="H20" s="266" t="e">
        <f>SUM(#REF!)</f>
        <v>#REF!</v>
      </c>
      <c r="I20" s="339">
        <v>110</v>
      </c>
      <c r="J20" s="340">
        <f t="shared" si="2"/>
        <v>0</v>
      </c>
    </row>
    <row r="21" spans="1:10" ht="28.5" hidden="1">
      <c r="A21" s="297" t="s">
        <v>129</v>
      </c>
      <c r="B21" s="308" t="s">
        <v>565</v>
      </c>
      <c r="C21" s="263" t="s">
        <v>564</v>
      </c>
      <c r="D21" s="341"/>
      <c r="E21" s="342"/>
      <c r="F21" s="329" t="e">
        <f t="shared" si="0"/>
        <v>#DIV/0!</v>
      </c>
      <c r="G21" s="330" t="e">
        <f t="shared" si="1"/>
        <v>#REF!</v>
      </c>
      <c r="H21" s="343" t="e">
        <f>H22</f>
        <v>#REF!</v>
      </c>
      <c r="I21" s="339">
        <v>110</v>
      </c>
      <c r="J21" s="340">
        <f t="shared" si="2"/>
        <v>0</v>
      </c>
    </row>
    <row r="22" spans="1:10" ht="24" hidden="1">
      <c r="A22" s="301" t="s">
        <v>129</v>
      </c>
      <c r="B22" s="284" t="s">
        <v>566</v>
      </c>
      <c r="C22" s="273" t="s">
        <v>567</v>
      </c>
      <c r="D22" s="346"/>
      <c r="E22" s="347"/>
      <c r="F22" s="329" t="e">
        <f t="shared" si="0"/>
        <v>#DIV/0!</v>
      </c>
      <c r="G22" s="330" t="e">
        <f t="shared" si="1"/>
        <v>#REF!</v>
      </c>
      <c r="H22" s="266" t="e">
        <f>H23</f>
        <v>#REF!</v>
      </c>
      <c r="I22" s="339">
        <v>110</v>
      </c>
      <c r="J22" s="340">
        <f t="shared" si="2"/>
        <v>0</v>
      </c>
    </row>
    <row r="23" spans="1:10" ht="76.5" hidden="1">
      <c r="A23" s="302" t="s">
        <v>129</v>
      </c>
      <c r="B23" s="285" t="s">
        <v>569</v>
      </c>
      <c r="C23" s="274" t="s">
        <v>293</v>
      </c>
      <c r="D23" s="286"/>
      <c r="E23" s="258"/>
      <c r="F23" s="329" t="e">
        <f t="shared" si="0"/>
        <v>#DIV/0!</v>
      </c>
      <c r="G23" s="330" t="e">
        <f t="shared" si="1"/>
        <v>#REF!</v>
      </c>
      <c r="H23" s="266" t="e">
        <f>SUM(H24:H25)</f>
        <v>#REF!</v>
      </c>
      <c r="I23" s="339">
        <v>110</v>
      </c>
      <c r="J23" s="340">
        <f t="shared" si="2"/>
        <v>0</v>
      </c>
    </row>
    <row r="24" spans="1:10" ht="60">
      <c r="A24" s="304" t="s">
        <v>568</v>
      </c>
      <c r="B24" s="286" t="s">
        <v>294</v>
      </c>
      <c r="C24" s="276" t="s">
        <v>295</v>
      </c>
      <c r="D24" s="287">
        <v>1469.7</v>
      </c>
      <c r="E24" s="288">
        <v>1518.9</v>
      </c>
      <c r="F24" s="333">
        <f t="shared" si="0"/>
        <v>103.34762196366606</v>
      </c>
      <c r="G24" s="334" t="e">
        <f t="shared" si="1"/>
        <v>#REF!</v>
      </c>
      <c r="H24" s="317" t="e">
        <f>#REF!</f>
        <v>#REF!</v>
      </c>
      <c r="I24" s="339">
        <v>110</v>
      </c>
      <c r="J24" s="340">
        <f t="shared" si="2"/>
        <v>1670.7900000000002</v>
      </c>
    </row>
    <row r="25" spans="1:10" ht="48" hidden="1">
      <c r="A25" s="304" t="s">
        <v>129</v>
      </c>
      <c r="B25" s="286" t="s">
        <v>462</v>
      </c>
      <c r="C25" s="276" t="s">
        <v>461</v>
      </c>
      <c r="D25" s="287"/>
      <c r="E25" s="288"/>
      <c r="F25" s="329" t="e">
        <f t="shared" si="0"/>
        <v>#DIV/0!</v>
      </c>
      <c r="G25" s="334" t="e">
        <f t="shared" si="1"/>
        <v>#REF!</v>
      </c>
      <c r="H25" s="317" t="e">
        <f>SUM(#REF!)</f>
        <v>#REF!</v>
      </c>
      <c r="I25" s="339">
        <v>110</v>
      </c>
      <c r="J25" s="340">
        <f t="shared" si="2"/>
        <v>0</v>
      </c>
    </row>
    <row r="26" spans="1:10" ht="28.5" hidden="1">
      <c r="A26" s="297" t="s">
        <v>129</v>
      </c>
      <c r="B26" s="308" t="s">
        <v>96</v>
      </c>
      <c r="C26" s="263" t="s">
        <v>97</v>
      </c>
      <c r="D26" s="341"/>
      <c r="E26" s="342"/>
      <c r="F26" s="329" t="e">
        <f t="shared" si="0"/>
        <v>#DIV/0!</v>
      </c>
      <c r="G26" s="334" t="e">
        <f t="shared" si="1"/>
        <v>#REF!</v>
      </c>
      <c r="H26" s="348" t="e">
        <f>H27+H30</f>
        <v>#REF!</v>
      </c>
      <c r="I26" s="339">
        <v>110</v>
      </c>
      <c r="J26" s="340">
        <f t="shared" si="2"/>
        <v>0</v>
      </c>
    </row>
    <row r="27" spans="1:10" ht="60" hidden="1">
      <c r="A27" s="301" t="s">
        <v>424</v>
      </c>
      <c r="B27" s="284" t="s">
        <v>98</v>
      </c>
      <c r="C27" s="273" t="s">
        <v>258</v>
      </c>
      <c r="D27" s="346"/>
      <c r="E27" s="347"/>
      <c r="F27" s="329" t="e">
        <f t="shared" si="0"/>
        <v>#DIV/0!</v>
      </c>
      <c r="G27" s="334" t="e">
        <f t="shared" si="1"/>
        <v>#REF!</v>
      </c>
      <c r="H27" s="317" t="e">
        <f>SUM(H28:H29)</f>
        <v>#REF!</v>
      </c>
      <c r="I27" s="339">
        <v>110</v>
      </c>
      <c r="J27" s="340">
        <f t="shared" si="2"/>
        <v>0</v>
      </c>
    </row>
    <row r="28" spans="1:10" ht="89.25" hidden="1">
      <c r="A28" s="302" t="s">
        <v>424</v>
      </c>
      <c r="B28" s="285" t="s">
        <v>99</v>
      </c>
      <c r="C28" s="274" t="s">
        <v>451</v>
      </c>
      <c r="D28" s="286"/>
      <c r="E28" s="258"/>
      <c r="F28" s="329" t="e">
        <f t="shared" si="0"/>
        <v>#DIV/0!</v>
      </c>
      <c r="G28" s="334" t="e">
        <f t="shared" si="1"/>
        <v>#REF!</v>
      </c>
      <c r="H28" s="317" t="e">
        <f>SUM(#REF!)</f>
        <v>#REF!</v>
      </c>
      <c r="I28" s="339">
        <v>110</v>
      </c>
      <c r="J28" s="340">
        <f t="shared" si="2"/>
        <v>0</v>
      </c>
    </row>
    <row r="29" spans="1:10" ht="89.25" hidden="1">
      <c r="A29" s="302" t="s">
        <v>424</v>
      </c>
      <c r="B29" s="285" t="s">
        <v>100</v>
      </c>
      <c r="C29" s="274" t="s">
        <v>280</v>
      </c>
      <c r="D29" s="286"/>
      <c r="E29" s="258"/>
      <c r="F29" s="329" t="e">
        <f t="shared" si="0"/>
        <v>#DIV/0!</v>
      </c>
      <c r="G29" s="334" t="e">
        <f t="shared" si="1"/>
        <v>#REF!</v>
      </c>
      <c r="H29" s="317" t="e">
        <f>SUM(#REF!)</f>
        <v>#REF!</v>
      </c>
      <c r="I29" s="339">
        <v>110</v>
      </c>
      <c r="J29" s="340">
        <f t="shared" si="2"/>
        <v>0</v>
      </c>
    </row>
    <row r="30" spans="1:10" ht="12.75" hidden="1">
      <c r="A30" s="301" t="s">
        <v>424</v>
      </c>
      <c r="B30" s="284" t="s">
        <v>181</v>
      </c>
      <c r="C30" s="273" t="s">
        <v>182</v>
      </c>
      <c r="D30" s="346"/>
      <c r="E30" s="347"/>
      <c r="F30" s="329" t="e">
        <f t="shared" si="0"/>
        <v>#DIV/0!</v>
      </c>
      <c r="G30" s="334" t="e">
        <f t="shared" si="1"/>
        <v>#REF!</v>
      </c>
      <c r="H30" s="317" t="e">
        <f>H31</f>
        <v>#REF!</v>
      </c>
      <c r="I30" s="339">
        <v>110</v>
      </c>
      <c r="J30" s="340">
        <f t="shared" si="2"/>
        <v>0</v>
      </c>
    </row>
    <row r="31" spans="1:10" ht="51" hidden="1">
      <c r="A31" s="302" t="s">
        <v>424</v>
      </c>
      <c r="B31" s="285" t="s">
        <v>183</v>
      </c>
      <c r="C31" s="274" t="s">
        <v>259</v>
      </c>
      <c r="D31" s="286"/>
      <c r="E31" s="258"/>
      <c r="F31" s="329" t="e">
        <f t="shared" si="0"/>
        <v>#DIV/0!</v>
      </c>
      <c r="G31" s="334" t="e">
        <f t="shared" si="1"/>
        <v>#REF!</v>
      </c>
      <c r="H31" s="317" t="e">
        <f>SUM(#REF!)</f>
        <v>#REF!</v>
      </c>
      <c r="I31" s="339">
        <v>110</v>
      </c>
      <c r="J31" s="340">
        <f t="shared" si="2"/>
        <v>0</v>
      </c>
    </row>
    <row r="32" spans="1:10" ht="28.5" hidden="1">
      <c r="A32" s="297" t="s">
        <v>129</v>
      </c>
      <c r="B32" s="308" t="s">
        <v>430</v>
      </c>
      <c r="C32" s="277" t="s">
        <v>238</v>
      </c>
      <c r="D32" s="341"/>
      <c r="E32" s="342"/>
      <c r="F32" s="329" t="e">
        <f t="shared" si="0"/>
        <v>#DIV/0!</v>
      </c>
      <c r="G32" s="334" t="e">
        <f t="shared" si="1"/>
        <v>#REF!</v>
      </c>
      <c r="H32" s="348" t="e">
        <f>SUM(#REF!)</f>
        <v>#REF!</v>
      </c>
      <c r="I32" s="339">
        <v>110</v>
      </c>
      <c r="J32" s="340">
        <f t="shared" si="2"/>
        <v>0</v>
      </c>
    </row>
    <row r="33" spans="1:10" ht="48">
      <c r="A33" s="296" t="s">
        <v>130</v>
      </c>
      <c r="B33" s="282" t="s">
        <v>431</v>
      </c>
      <c r="C33" s="270" t="s">
        <v>239</v>
      </c>
      <c r="D33" s="289">
        <v>1048.8</v>
      </c>
      <c r="E33" s="259">
        <v>1213.462</v>
      </c>
      <c r="F33" s="329">
        <f t="shared" si="0"/>
        <v>115.70003813882533</v>
      </c>
      <c r="G33" s="334" t="e">
        <f t="shared" si="1"/>
        <v>#REF!</v>
      </c>
      <c r="H33" s="321" t="e">
        <f>#REF!</f>
        <v>#REF!</v>
      </c>
      <c r="I33" s="339">
        <v>110</v>
      </c>
      <c r="J33" s="340">
        <f t="shared" si="2"/>
        <v>1334.8082000000002</v>
      </c>
    </row>
    <row r="34" spans="1:10" ht="24" hidden="1">
      <c r="A34" s="298" t="s">
        <v>129</v>
      </c>
      <c r="B34" s="283" t="s">
        <v>173</v>
      </c>
      <c r="C34" s="271" t="s">
        <v>174</v>
      </c>
      <c r="D34" s="344"/>
      <c r="E34" s="345"/>
      <c r="F34" s="329" t="e">
        <f t="shared" si="0"/>
        <v>#DIV/0!</v>
      </c>
      <c r="G34" s="330" t="e">
        <f t="shared" si="1"/>
        <v>#REF!</v>
      </c>
      <c r="H34" s="321" t="e">
        <f>SUM(#REF!)</f>
        <v>#REF!</v>
      </c>
      <c r="I34" s="339">
        <v>110</v>
      </c>
      <c r="J34" s="340">
        <f t="shared" si="2"/>
        <v>0</v>
      </c>
    </row>
    <row r="35" spans="1:10" ht="51" hidden="1">
      <c r="A35" s="299" t="s">
        <v>129</v>
      </c>
      <c r="B35" s="281" t="s">
        <v>175</v>
      </c>
      <c r="C35" s="264" t="s">
        <v>260</v>
      </c>
      <c r="D35" s="289"/>
      <c r="E35" s="259"/>
      <c r="F35" s="329" t="e">
        <f t="shared" si="0"/>
        <v>#DIV/0!</v>
      </c>
      <c r="G35" s="330" t="e">
        <f t="shared" si="1"/>
        <v>#REF!</v>
      </c>
      <c r="H35" s="321" t="e">
        <f>SUM(#REF!)</f>
        <v>#REF!</v>
      </c>
      <c r="I35" s="339">
        <v>110</v>
      </c>
      <c r="J35" s="340">
        <f t="shared" si="2"/>
        <v>0</v>
      </c>
    </row>
    <row r="36" spans="1:10" ht="36" hidden="1">
      <c r="A36" s="298" t="s">
        <v>129</v>
      </c>
      <c r="B36" s="283" t="s">
        <v>176</v>
      </c>
      <c r="C36" s="271" t="s">
        <v>177</v>
      </c>
      <c r="D36" s="344"/>
      <c r="E36" s="345"/>
      <c r="F36" s="329" t="e">
        <f t="shared" si="0"/>
        <v>#DIV/0!</v>
      </c>
      <c r="G36" s="330" t="e">
        <f t="shared" si="1"/>
        <v>#REF!</v>
      </c>
      <c r="H36" s="321" t="e">
        <f>SUM(#REF!)</f>
        <v>#REF!</v>
      </c>
      <c r="I36" s="339">
        <v>110</v>
      </c>
      <c r="J36" s="340">
        <f t="shared" si="2"/>
        <v>0</v>
      </c>
    </row>
    <row r="37" spans="1:10" ht="63.75" hidden="1">
      <c r="A37" s="295" t="s">
        <v>129</v>
      </c>
      <c r="B37" s="281" t="s">
        <v>261</v>
      </c>
      <c r="C37" s="264" t="s">
        <v>281</v>
      </c>
      <c r="D37" s="289"/>
      <c r="E37" s="259"/>
      <c r="F37" s="329" t="e">
        <f t="shared" si="0"/>
        <v>#DIV/0!</v>
      </c>
      <c r="G37" s="330" t="e">
        <f t="shared" si="1"/>
        <v>#REF!</v>
      </c>
      <c r="H37" s="321" t="e">
        <f>SUM(#REF!)</f>
        <v>#REF!</v>
      </c>
      <c r="I37" s="339">
        <v>110</v>
      </c>
      <c r="J37" s="340">
        <f t="shared" si="2"/>
        <v>0</v>
      </c>
    </row>
    <row r="38" spans="1:10" ht="24" hidden="1">
      <c r="A38" s="298" t="s">
        <v>129</v>
      </c>
      <c r="B38" s="283" t="s">
        <v>262</v>
      </c>
      <c r="C38" s="271" t="s">
        <v>263</v>
      </c>
      <c r="D38" s="344"/>
      <c r="E38" s="345"/>
      <c r="F38" s="329" t="e">
        <f t="shared" si="0"/>
        <v>#DIV/0!</v>
      </c>
      <c r="G38" s="330" t="e">
        <f t="shared" si="1"/>
        <v>#REF!</v>
      </c>
      <c r="H38" s="321" t="e">
        <f>SUM(#REF!)</f>
        <v>#REF!</v>
      </c>
      <c r="I38" s="339">
        <v>110</v>
      </c>
      <c r="J38" s="340">
        <f t="shared" si="2"/>
        <v>0</v>
      </c>
    </row>
    <row r="39" spans="1:10" ht="63.75" hidden="1">
      <c r="A39" s="295" t="s">
        <v>129</v>
      </c>
      <c r="B39" s="281" t="s">
        <v>264</v>
      </c>
      <c r="C39" s="264" t="s">
        <v>265</v>
      </c>
      <c r="D39" s="289"/>
      <c r="E39" s="259"/>
      <c r="F39" s="329" t="e">
        <f t="shared" si="0"/>
        <v>#DIV/0!</v>
      </c>
      <c r="G39" s="330" t="e">
        <f t="shared" si="1"/>
        <v>#REF!</v>
      </c>
      <c r="H39" s="321" t="e">
        <f>SUM(#REF!)</f>
        <v>#REF!</v>
      </c>
      <c r="I39" s="339">
        <v>110</v>
      </c>
      <c r="J39" s="340">
        <f t="shared" si="2"/>
        <v>0</v>
      </c>
    </row>
    <row r="40" spans="1:10" ht="24" hidden="1">
      <c r="A40" s="298" t="s">
        <v>129</v>
      </c>
      <c r="B40" s="283" t="s">
        <v>178</v>
      </c>
      <c r="C40" s="271" t="s">
        <v>241</v>
      </c>
      <c r="D40" s="344"/>
      <c r="E40" s="345"/>
      <c r="F40" s="329" t="e">
        <f t="shared" si="0"/>
        <v>#DIV/0!</v>
      </c>
      <c r="G40" s="330" t="e">
        <f t="shared" si="1"/>
        <v>#REF!</v>
      </c>
      <c r="H40" s="321" t="e">
        <f>SUM(#REF!)</f>
        <v>#REF!</v>
      </c>
      <c r="I40" s="339">
        <v>110</v>
      </c>
      <c r="J40" s="340">
        <f t="shared" si="2"/>
        <v>0</v>
      </c>
    </row>
    <row r="41" spans="1:10" ht="51" hidden="1">
      <c r="A41" s="299" t="s">
        <v>129</v>
      </c>
      <c r="B41" s="281" t="s">
        <v>278</v>
      </c>
      <c r="C41" s="264" t="s">
        <v>279</v>
      </c>
      <c r="D41" s="289"/>
      <c r="E41" s="259"/>
      <c r="F41" s="329" t="e">
        <f t="shared" si="0"/>
        <v>#DIV/0!</v>
      </c>
      <c r="G41" s="330" t="e">
        <f t="shared" si="1"/>
        <v>#REF!</v>
      </c>
      <c r="H41" s="321" t="e">
        <f>SUM(H42:H44)</f>
        <v>#REF!</v>
      </c>
      <c r="I41" s="339">
        <v>110</v>
      </c>
      <c r="J41" s="340">
        <f t="shared" si="2"/>
        <v>0</v>
      </c>
    </row>
    <row r="42" spans="1:10" ht="48">
      <c r="A42" s="305" t="s">
        <v>572</v>
      </c>
      <c r="B42" s="289" t="s">
        <v>266</v>
      </c>
      <c r="C42" s="278" t="s">
        <v>267</v>
      </c>
      <c r="D42" s="289">
        <v>32.4</v>
      </c>
      <c r="E42" s="259">
        <v>40</v>
      </c>
      <c r="F42" s="333">
        <f t="shared" si="0"/>
        <v>123.45679012345678</v>
      </c>
      <c r="G42" s="330" t="e">
        <f t="shared" si="1"/>
        <v>#REF!</v>
      </c>
      <c r="H42" s="321" t="e">
        <f>#REF!</f>
        <v>#REF!</v>
      </c>
      <c r="I42" s="339">
        <v>110</v>
      </c>
      <c r="J42" s="340">
        <f t="shared" si="2"/>
        <v>44</v>
      </c>
    </row>
    <row r="43" spans="1:10" ht="48">
      <c r="A43" s="305" t="s">
        <v>15</v>
      </c>
      <c r="B43" s="289" t="s">
        <v>266</v>
      </c>
      <c r="C43" s="278" t="s">
        <v>267</v>
      </c>
      <c r="D43" s="289">
        <v>2057.1</v>
      </c>
      <c r="E43" s="259">
        <v>2674.23</v>
      </c>
      <c r="F43" s="329">
        <f t="shared" si="0"/>
        <v>130</v>
      </c>
      <c r="G43" s="334" t="e">
        <f t="shared" si="1"/>
        <v>#REF!</v>
      </c>
      <c r="H43" s="321" t="e">
        <f>#REF!</f>
        <v>#REF!</v>
      </c>
      <c r="I43" s="339">
        <v>110</v>
      </c>
      <c r="J43" s="340">
        <f>E43*I43%</f>
        <v>2941.6530000000002</v>
      </c>
    </row>
    <row r="44" spans="1:10" ht="36.75" thickBot="1">
      <c r="A44" s="306" t="s">
        <v>572</v>
      </c>
      <c r="B44" s="310" t="s">
        <v>268</v>
      </c>
      <c r="C44" s="279" t="s">
        <v>476</v>
      </c>
      <c r="D44" s="290">
        <v>13.2</v>
      </c>
      <c r="E44" s="291">
        <v>3</v>
      </c>
      <c r="F44" s="335">
        <f t="shared" si="0"/>
        <v>22.727272727272727</v>
      </c>
      <c r="G44" s="336" t="e">
        <f t="shared" si="1"/>
        <v>#REF!</v>
      </c>
      <c r="H44" s="322" t="e">
        <f>#REF!</f>
        <v>#REF!</v>
      </c>
      <c r="I44" s="339">
        <v>110</v>
      </c>
      <c r="J44" s="340">
        <f t="shared" si="2"/>
        <v>3.3000000000000003</v>
      </c>
    </row>
    <row r="45" spans="1:10" ht="16.5" thickBot="1">
      <c r="A45" s="307"/>
      <c r="B45" s="265"/>
      <c r="C45" s="311" t="s">
        <v>320</v>
      </c>
      <c r="D45" s="312">
        <f>D44+D43+D42+D33+D24+D12+D9+D6+D5+D4</f>
        <v>52589.012</v>
      </c>
      <c r="E45" s="319">
        <f>E44+E43+E42+E33+E24+E12+E9+E6+E5+E4</f>
        <v>57219.8</v>
      </c>
      <c r="F45" s="313"/>
      <c r="G45" s="315"/>
      <c r="H45" s="318" t="e">
        <f>H4+H5+H6+H9+H12+H24+H33+H42+H43+H44</f>
        <v>#REF!</v>
      </c>
      <c r="I45" s="314"/>
      <c r="J45" s="316">
        <f>J4+J5+J6+J9+J12+J24+J33+J42+J43+J44</f>
        <v>62941.78</v>
      </c>
    </row>
  </sheetData>
  <sheetProtection/>
  <mergeCells count="8">
    <mergeCell ref="A1:H1"/>
    <mergeCell ref="G2:H2"/>
    <mergeCell ref="I2:J2"/>
    <mergeCell ref="D2:D3"/>
    <mergeCell ref="E2:E3"/>
    <mergeCell ref="F2:F3"/>
    <mergeCell ref="B2:B3"/>
    <mergeCell ref="C2:C3"/>
  </mergeCells>
  <printOptions/>
  <pageMargins left="0.75" right="0.32" top="0.43" bottom="0.5" header="0.4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="80" zoomScaleNormal="80" zoomScalePageLayoutView="0" workbookViewId="0" topLeftCell="A16">
      <selection activeCell="G8" sqref="G8:H8"/>
    </sheetView>
  </sheetViews>
  <sheetFormatPr defaultColWidth="9.00390625" defaultRowHeight="12.75"/>
  <cols>
    <col min="1" max="1" width="66.375" style="0" customWidth="1"/>
    <col min="4" max="4" width="10.875" style="0" bestFit="1" customWidth="1"/>
    <col min="6" max="6" width="9.625" style="0" customWidth="1"/>
    <col min="7" max="7" width="9.125" style="0" customWidth="1"/>
    <col min="8" max="8" width="9.875" style="0" customWidth="1"/>
  </cols>
  <sheetData>
    <row r="1" spans="4:8" ht="12.75">
      <c r="D1" s="1388" t="s">
        <v>554</v>
      </c>
      <c r="E1" s="1388"/>
      <c r="F1" s="1388"/>
      <c r="G1" s="1388"/>
      <c r="H1" s="1388"/>
    </row>
    <row r="2" spans="1:8" ht="12.75">
      <c r="A2" s="1388" t="s">
        <v>559</v>
      </c>
      <c r="B2" s="1388"/>
      <c r="C2" s="1388"/>
      <c r="D2" s="1388"/>
      <c r="E2" s="1388"/>
      <c r="F2" s="1388"/>
      <c r="G2" s="1388"/>
      <c r="H2" s="1388"/>
    </row>
    <row r="3" spans="3:7" ht="12.75">
      <c r="C3" t="s">
        <v>558</v>
      </c>
      <c r="D3" s="517">
        <v>1</v>
      </c>
      <c r="E3">
        <v>4</v>
      </c>
      <c r="F3">
        <v>69</v>
      </c>
      <c r="G3" t="s">
        <v>56</v>
      </c>
    </row>
    <row r="5" spans="1:8" ht="12.75">
      <c r="A5" s="1438" t="s">
        <v>57</v>
      </c>
      <c r="B5" s="1438"/>
      <c r="C5" s="1438"/>
      <c r="D5" s="1438"/>
      <c r="E5" s="1438"/>
      <c r="F5" s="1438"/>
      <c r="G5" s="1438"/>
      <c r="H5" s="1438"/>
    </row>
    <row r="6" spans="1:8" ht="12.75">
      <c r="A6" s="1438" t="s">
        <v>560</v>
      </c>
      <c r="B6" s="1438"/>
      <c r="C6" s="1438"/>
      <c r="D6" s="1438"/>
      <c r="E6" s="1438"/>
      <c r="F6" s="1438"/>
      <c r="G6" s="1438"/>
      <c r="H6" s="1438"/>
    </row>
    <row r="7" spans="1:8" ht="12.75">
      <c r="A7" s="511" t="s">
        <v>58</v>
      </c>
      <c r="B7" s="511"/>
      <c r="C7" s="511"/>
      <c r="D7" s="511"/>
      <c r="E7" s="511"/>
      <c r="F7" s="511"/>
      <c r="G7" s="511"/>
      <c r="H7" s="511"/>
    </row>
    <row r="8" spans="1:8" ht="57" customHeight="1">
      <c r="A8" s="1391" t="s">
        <v>426</v>
      </c>
      <c r="B8" s="1439" t="s">
        <v>427</v>
      </c>
      <c r="C8" s="1440"/>
      <c r="D8" s="1439" t="s">
        <v>428</v>
      </c>
      <c r="E8" s="1440"/>
      <c r="F8" s="63" t="s">
        <v>429</v>
      </c>
      <c r="G8" s="1439" t="s">
        <v>133</v>
      </c>
      <c r="H8" s="1440"/>
    </row>
    <row r="9" spans="1:8" ht="12.75">
      <c r="A9" s="1392"/>
      <c r="B9" s="1436">
        <v>2008</v>
      </c>
      <c r="C9" s="1437"/>
      <c r="D9" s="1436">
        <v>2009</v>
      </c>
      <c r="E9" s="1437"/>
      <c r="F9" s="408">
        <v>2010</v>
      </c>
      <c r="G9" s="408">
        <v>2011</v>
      </c>
      <c r="H9" s="408">
        <v>2012</v>
      </c>
    </row>
    <row r="10" spans="1:8" ht="96.75" customHeight="1">
      <c r="A10" s="1393"/>
      <c r="B10" s="63" t="s">
        <v>135</v>
      </c>
      <c r="C10" s="63" t="s">
        <v>425</v>
      </c>
      <c r="D10" s="63" t="s">
        <v>59</v>
      </c>
      <c r="E10" s="63" t="s">
        <v>60</v>
      </c>
      <c r="F10" s="63" t="s">
        <v>61</v>
      </c>
      <c r="G10" s="63" t="s">
        <v>134</v>
      </c>
      <c r="H10" s="63" t="s">
        <v>134</v>
      </c>
    </row>
    <row r="11" spans="1:8" ht="12.75">
      <c r="A11" s="514" t="s">
        <v>550</v>
      </c>
      <c r="B11" s="514">
        <v>69354.7</v>
      </c>
      <c r="C11" s="514">
        <v>72613.7</v>
      </c>
      <c r="D11" s="514">
        <v>67410</v>
      </c>
      <c r="E11" s="514">
        <v>73909.5</v>
      </c>
      <c r="F11" s="514">
        <v>78900</v>
      </c>
      <c r="G11" s="514">
        <f>F11*1.07</f>
        <v>84423</v>
      </c>
      <c r="H11" s="514">
        <f>G11*1.07</f>
        <v>90332.61</v>
      </c>
    </row>
    <row r="12" spans="1:8" ht="12.75">
      <c r="A12" s="512" t="s">
        <v>551</v>
      </c>
      <c r="B12" s="512"/>
      <c r="C12" s="512"/>
      <c r="D12" s="512"/>
      <c r="E12" s="512"/>
      <c r="F12" s="512"/>
      <c r="G12" s="512"/>
      <c r="H12" s="512"/>
    </row>
    <row r="13" spans="1:8" ht="12.75">
      <c r="A13" s="512" t="s">
        <v>552</v>
      </c>
      <c r="B13" s="512">
        <v>51770.2</v>
      </c>
      <c r="C13" s="512">
        <v>55910.6</v>
      </c>
      <c r="D13" s="512">
        <v>54768.5</v>
      </c>
      <c r="E13" s="512">
        <v>63264</v>
      </c>
      <c r="F13" s="512" t="e">
        <f>Доходы!E21+Доходы!#REF!+Доходы!#REF!</f>
        <v>#REF!</v>
      </c>
      <c r="G13" s="512" t="e">
        <f>F13*1.07</f>
        <v>#REF!</v>
      </c>
      <c r="H13" s="512" t="e">
        <f>G13*1.07</f>
        <v>#REF!</v>
      </c>
    </row>
    <row r="14" spans="1:8" ht="12.75">
      <c r="A14" s="512" t="s">
        <v>553</v>
      </c>
      <c r="B14" s="512">
        <v>5465.9</v>
      </c>
      <c r="C14" s="512">
        <v>5115.1</v>
      </c>
      <c r="D14" s="512">
        <v>3830</v>
      </c>
      <c r="E14" s="512">
        <v>1834</v>
      </c>
      <c r="F14" s="512">
        <f>Доходы!E32+Доходы!E43</f>
        <v>199.9</v>
      </c>
      <c r="G14" s="512">
        <f>F14*1.07</f>
        <v>213.89300000000003</v>
      </c>
      <c r="H14" s="512">
        <f>G14*1.07</f>
        <v>228.86551000000006</v>
      </c>
    </row>
    <row r="15" spans="1:8" ht="15.75" customHeight="1">
      <c r="A15" s="512" t="s">
        <v>403</v>
      </c>
      <c r="B15" s="512">
        <v>12118.6</v>
      </c>
      <c r="C15" s="512">
        <v>11588</v>
      </c>
      <c r="D15" s="512">
        <v>8811.5</v>
      </c>
      <c r="E15" s="512">
        <v>8811.5</v>
      </c>
      <c r="F15" s="512">
        <f>F17</f>
        <v>22377.2</v>
      </c>
      <c r="G15" s="512">
        <f>G17</f>
        <v>10732.9</v>
      </c>
      <c r="H15" s="512">
        <f>H17</f>
        <v>11614.199999999999</v>
      </c>
    </row>
    <row r="16" spans="1:8" ht="12.75">
      <c r="A16" s="512" t="s">
        <v>551</v>
      </c>
      <c r="B16" s="512"/>
      <c r="C16" s="512"/>
      <c r="D16" s="512"/>
      <c r="E16" s="512"/>
      <c r="F16" s="512"/>
      <c r="G16" s="512"/>
      <c r="H16" s="512"/>
    </row>
    <row r="17" spans="1:8" ht="25.5">
      <c r="A17" s="512" t="s">
        <v>62</v>
      </c>
      <c r="B17" s="512">
        <v>12118.6</v>
      </c>
      <c r="C17" s="512">
        <v>11588</v>
      </c>
      <c r="D17" s="512">
        <v>8811.5</v>
      </c>
      <c r="E17" s="512">
        <v>8811.5</v>
      </c>
      <c r="F17" s="512">
        <f>SUM(F18:F19)</f>
        <v>22377.2</v>
      </c>
      <c r="G17" s="512">
        <f>SUM(G18:G19)</f>
        <v>10732.9</v>
      </c>
      <c r="H17" s="512">
        <f>SUM(H18:H19)</f>
        <v>11614.199999999999</v>
      </c>
    </row>
    <row r="18" spans="1:8" ht="12.75">
      <c r="A18" s="512" t="s">
        <v>319</v>
      </c>
      <c r="B18" s="512">
        <v>5000</v>
      </c>
      <c r="C18" s="512">
        <v>5000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</row>
    <row r="19" spans="1:8" ht="13.5" customHeight="1">
      <c r="A19" s="512" t="s">
        <v>63</v>
      </c>
      <c r="B19" s="512">
        <v>7118.6</v>
      </c>
      <c r="C19" s="512">
        <v>6588</v>
      </c>
      <c r="D19" s="512">
        <v>8811.5</v>
      </c>
      <c r="E19" s="512">
        <v>8811.5</v>
      </c>
      <c r="F19" s="512">
        <f>Доходы!E56</f>
        <v>22377.2</v>
      </c>
      <c r="G19" s="512">
        <f>3084.1+6992.6+591.4+64.8</f>
        <v>10732.9</v>
      </c>
      <c r="H19" s="512">
        <f>3430+7482.1+632.8+69.3</f>
        <v>11614.199999999999</v>
      </c>
    </row>
    <row r="20" spans="1:8" ht="12.75">
      <c r="A20" s="514" t="s">
        <v>407</v>
      </c>
      <c r="B20" s="514">
        <v>68801.6</v>
      </c>
      <c r="C20" s="514">
        <v>68193.9</v>
      </c>
      <c r="D20" s="514">
        <v>67410</v>
      </c>
      <c r="E20" s="514">
        <v>67410</v>
      </c>
      <c r="F20" s="514" t="e">
        <f>F21+F26+F27+F28+F29+F30+F31+F32</f>
        <v>#REF!</v>
      </c>
      <c r="G20" s="514" t="e">
        <f>G21+G26+G27+G28+G29+G30+G31+G32</f>
        <v>#REF!</v>
      </c>
      <c r="H20" s="514" t="e">
        <f>H21+H26+H27+H28+H29+H30+H31+H32</f>
        <v>#REF!</v>
      </c>
    </row>
    <row r="21" spans="1:8" ht="12.75">
      <c r="A21" s="512" t="s">
        <v>408</v>
      </c>
      <c r="B21" s="512">
        <v>17254.6</v>
      </c>
      <c r="C21" s="512">
        <v>17179.5</v>
      </c>
      <c r="D21" s="512">
        <v>22500</v>
      </c>
      <c r="E21" s="512">
        <v>22500</v>
      </c>
      <c r="F21" s="512" t="e">
        <f>#REF!</f>
        <v>#REF!</v>
      </c>
      <c r="G21" s="516" t="e">
        <f>F21*1.07-70.246</f>
        <v>#REF!</v>
      </c>
      <c r="H21" s="512" t="e">
        <f>(G21*1.07+228.96)</f>
        <v>#REF!</v>
      </c>
    </row>
    <row r="22" spans="1:8" ht="12.75">
      <c r="A22" s="512" t="s">
        <v>551</v>
      </c>
      <c r="B22" s="512"/>
      <c r="C22" s="512"/>
      <c r="D22" s="512"/>
      <c r="E22" s="512"/>
      <c r="F22" s="512"/>
      <c r="G22" s="516">
        <v>0</v>
      </c>
      <c r="H22" s="512">
        <v>0</v>
      </c>
    </row>
    <row r="23" spans="1:8" ht="13.5" customHeight="1">
      <c r="A23" s="513" t="s">
        <v>409</v>
      </c>
      <c r="B23" s="513">
        <v>16670.6</v>
      </c>
      <c r="C23" s="513">
        <v>16597</v>
      </c>
      <c r="D23" s="513">
        <v>19193</v>
      </c>
      <c r="E23" s="513">
        <v>19193</v>
      </c>
      <c r="F23" s="513" t="e">
        <f>#REF!+#REF!+#REF!</f>
        <v>#REF!</v>
      </c>
      <c r="G23" s="515" t="e">
        <f>F23*1.07</f>
        <v>#REF!</v>
      </c>
      <c r="H23" s="513" t="e">
        <f>G23*1.07</f>
        <v>#REF!</v>
      </c>
    </row>
    <row r="24" spans="1:8" ht="12.75">
      <c r="A24" s="513" t="s">
        <v>143</v>
      </c>
      <c r="B24" s="513"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</row>
    <row r="25" spans="1:8" ht="12.75">
      <c r="A25" s="513" t="s">
        <v>410</v>
      </c>
      <c r="B25" s="513">
        <v>0</v>
      </c>
      <c r="C25" s="513">
        <v>0</v>
      </c>
      <c r="D25" s="513">
        <v>0</v>
      </c>
      <c r="E25" s="513">
        <v>0</v>
      </c>
      <c r="F25" s="515" t="e">
        <f>#REF!</f>
        <v>#REF!</v>
      </c>
      <c r="G25" s="515" t="e">
        <f>F25*1.07</f>
        <v>#REF!</v>
      </c>
      <c r="H25" s="515" t="e">
        <f>G25*1.07</f>
        <v>#REF!</v>
      </c>
    </row>
    <row r="26" spans="1:8" ht="17.25" customHeight="1">
      <c r="A26" s="512" t="s">
        <v>411</v>
      </c>
      <c r="B26" s="512">
        <v>693.1</v>
      </c>
      <c r="C26" s="512">
        <v>688.6</v>
      </c>
      <c r="D26" s="512">
        <v>853.6</v>
      </c>
      <c r="E26" s="512">
        <v>853.6</v>
      </c>
      <c r="F26" s="512" t="e">
        <f>#REF!</f>
        <v>#REF!</v>
      </c>
      <c r="G26" s="516" t="e">
        <f aca="true" t="shared" si="0" ref="G26:G31">F26*1.07</f>
        <v>#REF!</v>
      </c>
      <c r="H26" s="516">
        <v>1197.642108</v>
      </c>
    </row>
    <row r="27" spans="1:8" ht="12.75">
      <c r="A27" s="512" t="s">
        <v>412</v>
      </c>
      <c r="B27" s="512">
        <v>36674.3</v>
      </c>
      <c r="C27" s="512">
        <v>36673.8</v>
      </c>
      <c r="D27" s="512">
        <v>30458</v>
      </c>
      <c r="E27" s="512">
        <v>30458</v>
      </c>
      <c r="F27" s="512" t="e">
        <f>#REF!</f>
        <v>#REF!</v>
      </c>
      <c r="G27" s="516" t="e">
        <f t="shared" si="0"/>
        <v>#REF!</v>
      </c>
      <c r="H27" s="516">
        <v>42091.43562</v>
      </c>
    </row>
    <row r="28" spans="1:8" ht="12.75">
      <c r="A28" s="512" t="s">
        <v>413</v>
      </c>
      <c r="B28" s="512">
        <v>7.9</v>
      </c>
      <c r="C28" s="512">
        <v>7.9</v>
      </c>
      <c r="D28" s="512">
        <v>8.4</v>
      </c>
      <c r="E28" s="512">
        <v>8.4</v>
      </c>
      <c r="F28" s="512" t="e">
        <f>#REF!</f>
        <v>#REF!</v>
      </c>
      <c r="G28" s="512" t="e">
        <f t="shared" si="0"/>
        <v>#REF!</v>
      </c>
      <c r="H28" s="516">
        <v>17.1735</v>
      </c>
    </row>
    <row r="29" spans="1:8" ht="12.75">
      <c r="A29" s="512" t="s">
        <v>414</v>
      </c>
      <c r="B29" s="512">
        <v>2645</v>
      </c>
      <c r="C29" s="512">
        <v>2645</v>
      </c>
      <c r="D29" s="512">
        <v>2080</v>
      </c>
      <c r="E29" s="512">
        <v>2080</v>
      </c>
      <c r="F29" s="512" t="e">
        <f>#REF!</f>
        <v>#REF!</v>
      </c>
      <c r="G29" s="512" t="e">
        <f t="shared" si="0"/>
        <v>#REF!</v>
      </c>
      <c r="H29" s="516">
        <v>4435.3426</v>
      </c>
    </row>
    <row r="30" spans="1:8" ht="13.5" customHeight="1">
      <c r="A30" s="512" t="s">
        <v>415</v>
      </c>
      <c r="B30" s="512">
        <v>5196.2</v>
      </c>
      <c r="C30" s="512">
        <v>5196.2</v>
      </c>
      <c r="D30" s="512">
        <v>4146</v>
      </c>
      <c r="E30" s="512">
        <v>4146</v>
      </c>
      <c r="F30" s="512" t="e">
        <f>#REF!</f>
        <v>#REF!</v>
      </c>
      <c r="G30" s="516" t="e">
        <f t="shared" si="0"/>
        <v>#REF!</v>
      </c>
      <c r="H30" s="516">
        <v>6750.044175</v>
      </c>
    </row>
    <row r="31" spans="1:8" ht="12.75">
      <c r="A31" s="512" t="s">
        <v>140</v>
      </c>
      <c r="B31" s="512">
        <v>598.5</v>
      </c>
      <c r="C31" s="512">
        <v>598.5</v>
      </c>
      <c r="D31" s="512">
        <v>659</v>
      </c>
      <c r="E31" s="512">
        <v>659</v>
      </c>
      <c r="F31" s="512" t="e">
        <f>#REF!</f>
        <v>#REF!</v>
      </c>
      <c r="G31" s="512" t="e">
        <f t="shared" si="0"/>
        <v>#REF!</v>
      </c>
      <c r="H31" s="516">
        <v>1167.798</v>
      </c>
    </row>
    <row r="32" spans="1:8" ht="12.75">
      <c r="A32" s="512" t="s">
        <v>141</v>
      </c>
      <c r="B32" s="512">
        <v>5732</v>
      </c>
      <c r="C32" s="512">
        <v>5204.4</v>
      </c>
      <c r="D32" s="512">
        <v>6705</v>
      </c>
      <c r="E32" s="512">
        <v>6705</v>
      </c>
      <c r="F32" s="512" t="e">
        <f>#REF!</f>
        <v>#REF!</v>
      </c>
      <c r="G32" s="512">
        <f>6992.6+591.4</f>
        <v>7584</v>
      </c>
      <c r="H32" s="512">
        <f>7482.1+632.8</f>
        <v>8114.900000000001</v>
      </c>
    </row>
    <row r="33" spans="1:8" ht="17.25" customHeight="1">
      <c r="A33" s="514" t="s">
        <v>419</v>
      </c>
      <c r="B33" s="514">
        <v>553.1</v>
      </c>
      <c r="C33" s="514">
        <v>4419.8</v>
      </c>
      <c r="D33" s="514"/>
      <c r="E33" s="514">
        <f>E11-E20</f>
        <v>6499.5</v>
      </c>
      <c r="F33" s="514" t="e">
        <f>F11-F20</f>
        <v>#REF!</v>
      </c>
      <c r="G33" s="514" t="e">
        <f>G11-G20</f>
        <v>#REF!</v>
      </c>
      <c r="H33" s="514"/>
    </row>
    <row r="34" spans="1:8" ht="15.75" customHeight="1">
      <c r="A34" s="512" t="s">
        <v>420</v>
      </c>
      <c r="B34" s="512">
        <v>-553.1</v>
      </c>
      <c r="C34" s="512">
        <v>-4419.8</v>
      </c>
      <c r="D34" s="512"/>
      <c r="E34" s="512">
        <v>-6499.5</v>
      </c>
      <c r="F34" s="512">
        <v>0</v>
      </c>
      <c r="G34" s="512">
        <v>0</v>
      </c>
      <c r="H34" s="512">
        <v>0</v>
      </c>
    </row>
    <row r="35" spans="1:8" ht="28.5" customHeight="1">
      <c r="A35" s="512" t="s">
        <v>421</v>
      </c>
      <c r="B35" s="512">
        <v>-553.1</v>
      </c>
      <c r="C35" s="512">
        <v>-4419.8</v>
      </c>
      <c r="D35" s="512"/>
      <c r="E35" s="512">
        <v>-6499.5</v>
      </c>
      <c r="F35" s="512">
        <v>0</v>
      </c>
      <c r="G35" s="512">
        <v>0</v>
      </c>
      <c r="H35" s="512">
        <v>0</v>
      </c>
    </row>
    <row r="36" spans="1:8" ht="12.75">
      <c r="A36" s="512" t="s">
        <v>422</v>
      </c>
      <c r="B36" s="512"/>
      <c r="C36" s="512"/>
      <c r="D36" s="512"/>
      <c r="E36" s="512">
        <v>0</v>
      </c>
      <c r="F36" s="512">
        <v>0</v>
      </c>
      <c r="G36" s="512"/>
      <c r="H36" s="512"/>
    </row>
    <row r="37" spans="1:8" ht="12.75">
      <c r="A37" s="512" t="s">
        <v>423</v>
      </c>
      <c r="B37" s="512">
        <v>0</v>
      </c>
      <c r="C37" s="512">
        <v>0</v>
      </c>
      <c r="D37" s="512"/>
      <c r="E37" s="512">
        <v>0</v>
      </c>
      <c r="F37" s="512">
        <v>0</v>
      </c>
      <c r="G37" s="512">
        <v>0</v>
      </c>
      <c r="H37" s="512">
        <v>0</v>
      </c>
    </row>
    <row r="38" spans="1:8" ht="12.75">
      <c r="A38" s="512" t="s">
        <v>551</v>
      </c>
      <c r="B38" s="512"/>
      <c r="C38" s="512"/>
      <c r="D38" s="512"/>
      <c r="E38" s="512"/>
      <c r="F38" s="512"/>
      <c r="G38" s="512"/>
      <c r="H38" s="512"/>
    </row>
    <row r="39" spans="1:8" ht="15" customHeight="1">
      <c r="A39" s="512" t="s">
        <v>136</v>
      </c>
      <c r="B39" s="512">
        <v>0</v>
      </c>
      <c r="C39" s="512">
        <v>0</v>
      </c>
      <c r="D39" s="512"/>
      <c r="E39" s="512">
        <v>0</v>
      </c>
      <c r="F39" s="512">
        <v>0</v>
      </c>
      <c r="G39" s="512">
        <v>0</v>
      </c>
      <c r="H39" s="512">
        <v>0</v>
      </c>
    </row>
    <row r="40" spans="1:8" ht="12.75">
      <c r="A40" s="512" t="s">
        <v>137</v>
      </c>
      <c r="B40" s="512"/>
      <c r="C40" s="512"/>
      <c r="D40" s="512"/>
      <c r="E40" s="512"/>
      <c r="F40" s="512"/>
      <c r="G40" s="512"/>
      <c r="H40" s="512"/>
    </row>
    <row r="41" spans="1:8" ht="39" customHeight="1">
      <c r="A41" s="512" t="s">
        <v>138</v>
      </c>
      <c r="B41" s="512"/>
      <c r="C41" s="512"/>
      <c r="D41" s="512"/>
      <c r="E41" s="512"/>
      <c r="F41" s="512"/>
      <c r="G41" s="512"/>
      <c r="H41" s="512"/>
    </row>
    <row r="42" spans="1:8" ht="27" customHeight="1">
      <c r="A42" s="512" t="s">
        <v>139</v>
      </c>
      <c r="B42" s="512"/>
      <c r="C42" s="512"/>
      <c r="D42" s="512"/>
      <c r="E42" s="512"/>
      <c r="F42" s="512"/>
      <c r="G42" s="512"/>
      <c r="H42" s="512"/>
    </row>
    <row r="43" spans="1:8" ht="26.25" customHeight="1">
      <c r="A43" s="512" t="s">
        <v>142</v>
      </c>
      <c r="B43" s="512">
        <v>-0.01</v>
      </c>
      <c r="C43" s="512">
        <v>-0.07</v>
      </c>
      <c r="D43" s="512"/>
      <c r="E43" s="512">
        <v>-0.1</v>
      </c>
      <c r="F43" s="512">
        <v>0</v>
      </c>
      <c r="G43" s="512">
        <v>0</v>
      </c>
      <c r="H43" s="512">
        <v>0</v>
      </c>
    </row>
    <row r="45" ht="12.75">
      <c r="A45" t="s">
        <v>144</v>
      </c>
    </row>
  </sheetData>
  <sheetProtection/>
  <mergeCells count="10">
    <mergeCell ref="B9:C9"/>
    <mergeCell ref="D9:E9"/>
    <mergeCell ref="A8:A10"/>
    <mergeCell ref="D1:H1"/>
    <mergeCell ref="A2:H2"/>
    <mergeCell ref="A5:H5"/>
    <mergeCell ref="A6:H6"/>
    <mergeCell ref="B8:C8"/>
    <mergeCell ref="D8:E8"/>
    <mergeCell ref="G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7"/>
  <sheetViews>
    <sheetView zoomScale="91" zoomScaleNormal="91" zoomScalePageLayoutView="0" workbookViewId="0" topLeftCell="B5">
      <selection activeCell="G25" sqref="G25"/>
    </sheetView>
  </sheetViews>
  <sheetFormatPr defaultColWidth="9.00390625" defaultRowHeight="12.75"/>
  <cols>
    <col min="1" max="1" width="9.125" style="0" hidden="1" customWidth="1"/>
    <col min="2" max="2" width="27.875" style="0" customWidth="1"/>
  </cols>
  <sheetData>
    <row r="1" spans="1:11" ht="15" hidden="1">
      <c r="A1" s="527"/>
      <c r="B1" s="1484" t="s">
        <v>648</v>
      </c>
      <c r="C1" s="1484"/>
      <c r="D1" s="1484"/>
      <c r="E1" s="1484"/>
      <c r="F1" s="1484"/>
      <c r="G1" s="1484"/>
      <c r="H1" s="1484"/>
      <c r="I1" s="1484"/>
      <c r="J1" s="1484"/>
      <c r="K1" s="1484"/>
    </row>
    <row r="2" spans="1:11" ht="15" hidden="1">
      <c r="A2" s="527"/>
      <c r="B2" s="1484" t="s">
        <v>749</v>
      </c>
      <c r="C2" s="1484"/>
      <c r="D2" s="1484"/>
      <c r="E2" s="1484"/>
      <c r="F2" s="1484"/>
      <c r="G2" s="1484"/>
      <c r="H2" s="1484"/>
      <c r="I2" s="1484"/>
      <c r="J2" s="1484"/>
      <c r="K2" s="1484"/>
    </row>
    <row r="3" spans="1:11" ht="15" hidden="1">
      <c r="A3" s="527"/>
      <c r="B3" s="1484" t="s">
        <v>750</v>
      </c>
      <c r="C3" s="1484"/>
      <c r="D3" s="1484"/>
      <c r="E3" s="1484"/>
      <c r="F3" s="1484"/>
      <c r="G3" s="1484"/>
      <c r="H3" s="1484"/>
      <c r="I3" s="1484"/>
      <c r="J3" s="1484"/>
      <c r="K3" s="1484"/>
    </row>
    <row r="4" spans="1:11" ht="15" hidden="1">
      <c r="A4" s="527"/>
      <c r="B4" s="1484" t="s">
        <v>767</v>
      </c>
      <c r="C4" s="1484"/>
      <c r="D4" s="1484"/>
      <c r="E4" s="1484"/>
      <c r="F4" s="1484"/>
      <c r="G4" s="1484"/>
      <c r="H4" s="1484"/>
      <c r="I4" s="1484"/>
      <c r="J4" s="1484"/>
      <c r="K4" s="1484"/>
    </row>
    <row r="5" spans="1:11" ht="15.75">
      <c r="A5" s="1485" t="s">
        <v>768</v>
      </c>
      <c r="B5" s="1485"/>
      <c r="C5" s="1485"/>
      <c r="D5" s="1485"/>
      <c r="E5" s="1485"/>
      <c r="F5" s="1485"/>
      <c r="G5" s="1485"/>
      <c r="H5" s="1485"/>
      <c r="I5" s="1485"/>
      <c r="J5" s="834"/>
      <c r="K5" s="834"/>
    </row>
    <row r="6" spans="1:11" ht="15.75">
      <c r="A6" s="1485" t="s">
        <v>751</v>
      </c>
      <c r="B6" s="1485"/>
      <c r="C6" s="1485"/>
      <c r="D6" s="1485"/>
      <c r="E6" s="1485"/>
      <c r="F6" s="1485"/>
      <c r="G6" s="1485"/>
      <c r="H6" s="1485"/>
      <c r="I6" s="1485"/>
      <c r="J6" s="834"/>
      <c r="K6" s="834"/>
    </row>
    <row r="7" spans="1:11" ht="19.5" thickBot="1">
      <c r="A7" s="1473" t="s">
        <v>752</v>
      </c>
      <c r="B7" s="1473"/>
      <c r="C7" s="1473"/>
      <c r="D7" s="1473"/>
      <c r="E7" s="1473"/>
      <c r="F7" s="1473"/>
      <c r="G7" s="1473"/>
      <c r="H7" s="1473"/>
      <c r="I7" s="1473"/>
      <c r="J7" s="834"/>
      <c r="K7" s="834"/>
    </row>
    <row r="8" spans="1:11" ht="19.5" hidden="1" thickBot="1">
      <c r="A8" s="835"/>
      <c r="B8" s="1474" t="s">
        <v>766</v>
      </c>
      <c r="C8" s="1475"/>
      <c r="D8" s="1475"/>
      <c r="E8" s="1475"/>
      <c r="F8" s="1475"/>
      <c r="G8" s="953"/>
      <c r="H8" s="953"/>
      <c r="I8" s="846" t="s">
        <v>758</v>
      </c>
      <c r="J8" s="847" t="s">
        <v>759</v>
      </c>
      <c r="K8" s="848" t="s">
        <v>760</v>
      </c>
    </row>
    <row r="9" spans="1:11" ht="16.5" hidden="1" thickBot="1">
      <c r="A9" s="842"/>
      <c r="B9" s="1476" t="s">
        <v>753</v>
      </c>
      <c r="C9" s="1477"/>
      <c r="D9" s="1477"/>
      <c r="E9" s="1477"/>
      <c r="F9" s="1477"/>
      <c r="G9" s="952"/>
      <c r="H9" s="952"/>
      <c r="I9" s="850">
        <f>SUM(I10:I12)</f>
        <v>31633.6</v>
      </c>
      <c r="J9" s="888">
        <f>SUM(J10:J12)</f>
        <v>24516.32</v>
      </c>
      <c r="K9" s="889">
        <f>SUM(K10:K12)</f>
        <v>25922.611000000004</v>
      </c>
    </row>
    <row r="10" spans="1:11" ht="18.75" hidden="1">
      <c r="A10" s="843"/>
      <c r="B10" s="1478" t="s">
        <v>552</v>
      </c>
      <c r="C10" s="1479"/>
      <c r="D10" s="1479"/>
      <c r="E10" s="1479"/>
      <c r="F10" s="1480"/>
      <c r="G10" s="954"/>
      <c r="H10" s="954"/>
      <c r="I10" s="849">
        <f>Доходы!E20</f>
        <v>9056.5</v>
      </c>
      <c r="J10" s="890">
        <f>I10*1.05+556.6</f>
        <v>10065.925000000001</v>
      </c>
      <c r="K10" s="891">
        <f>J10*1.05</f>
        <v>10569.221250000002</v>
      </c>
    </row>
    <row r="11" spans="1:11" ht="18.75" hidden="1">
      <c r="A11" s="843"/>
      <c r="B11" s="1481" t="s">
        <v>553</v>
      </c>
      <c r="C11" s="1482"/>
      <c r="D11" s="1482"/>
      <c r="E11" s="1482"/>
      <c r="F11" s="1483"/>
      <c r="G11" s="955"/>
      <c r="H11" s="955"/>
      <c r="I11" s="844">
        <f>Доходы!E24</f>
        <v>199.9</v>
      </c>
      <c r="J11" s="892">
        <f>I11*1.05</f>
        <v>209.895</v>
      </c>
      <c r="K11" s="893">
        <f>J11*1.05</f>
        <v>220.38975000000002</v>
      </c>
    </row>
    <row r="12" spans="1:11" ht="18.75" hidden="1">
      <c r="A12" s="843"/>
      <c r="B12" s="1481" t="s">
        <v>756</v>
      </c>
      <c r="C12" s="1482"/>
      <c r="D12" s="1482"/>
      <c r="E12" s="1482"/>
      <c r="F12" s="1483"/>
      <c r="G12" s="955"/>
      <c r="H12" s="955"/>
      <c r="I12" s="844">
        <f>SUM(I13:I17)</f>
        <v>22377.2</v>
      </c>
      <c r="J12" s="894">
        <f>SUM(J13:J17)</f>
        <v>14240.5</v>
      </c>
      <c r="K12" s="895">
        <f>SUM(K13:K17)</f>
        <v>15133</v>
      </c>
    </row>
    <row r="13" spans="1:11" ht="18.75" hidden="1">
      <c r="A13" s="843"/>
      <c r="B13" s="1462" t="s">
        <v>319</v>
      </c>
      <c r="C13" s="1463"/>
      <c r="D13" s="1463"/>
      <c r="E13" s="1463"/>
      <c r="F13" s="1464"/>
      <c r="G13" s="956"/>
      <c r="H13" s="956"/>
      <c r="I13" s="845">
        <v>0</v>
      </c>
      <c r="J13" s="896">
        <v>0</v>
      </c>
      <c r="K13" s="897">
        <v>0</v>
      </c>
    </row>
    <row r="14" spans="1:11" ht="18.75" hidden="1">
      <c r="A14" s="843"/>
      <c r="B14" s="1462" t="str">
        <f>Доходы!D59</f>
        <v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v>
      </c>
      <c r="C14" s="1463"/>
      <c r="D14" s="1463"/>
      <c r="E14" s="1463"/>
      <c r="F14" s="1464"/>
      <c r="G14" s="956"/>
      <c r="H14" s="956"/>
      <c r="I14" s="845">
        <f>Доходы!E59</f>
        <v>4983.9</v>
      </c>
      <c r="J14" s="896">
        <v>3628.3</v>
      </c>
      <c r="K14" s="897">
        <v>3863.9</v>
      </c>
    </row>
    <row r="15" spans="1:11" ht="18.75" hidden="1">
      <c r="A15" s="843"/>
      <c r="B15" s="1462" t="str">
        <f>Доходы!D60</f>
        <v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v>
      </c>
      <c r="C15" s="1463"/>
      <c r="D15" s="1463"/>
      <c r="E15" s="1463"/>
      <c r="F15" s="1464"/>
      <c r="G15" s="956"/>
      <c r="H15" s="956"/>
      <c r="I15" s="845">
        <f>Доходы!E60</f>
        <v>8.1</v>
      </c>
      <c r="J15" s="896">
        <v>5.3</v>
      </c>
      <c r="K15" s="897">
        <v>5.6</v>
      </c>
    </row>
    <row r="16" spans="1:11" ht="18.75" hidden="1">
      <c r="A16" s="843"/>
      <c r="B16" s="1465" t="str">
        <f>Доходы!D63</f>
        <v>Субвенции бюджетам внутригородских муниципальных образований Санкт-Петербурга на содержание ребенка в семъе опекуна и приемной семье</v>
      </c>
      <c r="C16" s="1466"/>
      <c r="D16" s="1466"/>
      <c r="E16" s="1466"/>
      <c r="F16" s="1467"/>
      <c r="G16" s="957"/>
      <c r="H16" s="957"/>
      <c r="I16" s="845">
        <f>Доходы!E63</f>
        <v>12791.9</v>
      </c>
      <c r="J16" s="896">
        <v>8312.4</v>
      </c>
      <c r="K16" s="897">
        <v>8820</v>
      </c>
    </row>
    <row r="17" spans="1:11" ht="19.5" hidden="1" thickBot="1">
      <c r="A17" s="843"/>
      <c r="B17" s="1468" t="str">
        <f>Доходы!D64</f>
        <v>Субвенции бюджетам внутригородских муниципальных образований  Санкт-Петербурга на вознаграждение, причитающееся приемному родителю</v>
      </c>
      <c r="C17" s="1469"/>
      <c r="D17" s="1469"/>
      <c r="E17" s="1469"/>
      <c r="F17" s="1470"/>
      <c r="G17" s="958"/>
      <c r="H17" s="958"/>
      <c r="I17" s="851">
        <f>Доходы!E64</f>
        <v>4593.3</v>
      </c>
      <c r="J17" s="898">
        <v>2294.5</v>
      </c>
      <c r="K17" s="899">
        <v>2443.5</v>
      </c>
    </row>
    <row r="18" spans="1:11" ht="16.5" thickBot="1">
      <c r="A18" s="842"/>
      <c r="B18" s="1471" t="s">
        <v>757</v>
      </c>
      <c r="C18" s="1472"/>
      <c r="D18" s="1472"/>
      <c r="E18" s="1472"/>
      <c r="F18" s="1472"/>
      <c r="G18" s="1448" t="s">
        <v>769</v>
      </c>
      <c r="H18" s="1449"/>
      <c r="I18" s="836" t="s">
        <v>758</v>
      </c>
      <c r="J18" s="900" t="s">
        <v>759</v>
      </c>
      <c r="K18" s="901" t="s">
        <v>761</v>
      </c>
    </row>
    <row r="19" spans="1:11" ht="57" thickBot="1">
      <c r="A19" s="817" t="s">
        <v>558</v>
      </c>
      <c r="B19" s="858" t="s">
        <v>185</v>
      </c>
      <c r="C19" s="767" t="s">
        <v>336</v>
      </c>
      <c r="D19" s="818" t="s">
        <v>197</v>
      </c>
      <c r="E19" s="818" t="s">
        <v>195</v>
      </c>
      <c r="F19" s="966" t="s">
        <v>80</v>
      </c>
      <c r="G19" s="1033" t="s">
        <v>61</v>
      </c>
      <c r="H19" s="1033" t="s">
        <v>770</v>
      </c>
      <c r="I19" s="1009" t="s">
        <v>758</v>
      </c>
      <c r="J19" s="900" t="s">
        <v>759</v>
      </c>
      <c r="K19" s="901" t="s">
        <v>761</v>
      </c>
    </row>
    <row r="20" spans="1:11" ht="13.5" thickBot="1">
      <c r="A20" s="199" t="s">
        <v>486</v>
      </c>
      <c r="B20" s="859">
        <v>2</v>
      </c>
      <c r="C20" s="768" t="s">
        <v>364</v>
      </c>
      <c r="D20" s="131" t="s">
        <v>445</v>
      </c>
      <c r="E20" s="131" t="s">
        <v>254</v>
      </c>
      <c r="F20" s="967" t="s">
        <v>255</v>
      </c>
      <c r="G20" s="1034"/>
      <c r="H20" s="1034"/>
      <c r="I20" s="1010">
        <v>7</v>
      </c>
      <c r="J20" s="902">
        <v>8</v>
      </c>
      <c r="K20" s="903">
        <v>9</v>
      </c>
    </row>
    <row r="21" spans="1:11" ht="13.5" thickBot="1">
      <c r="A21" s="830"/>
      <c r="B21" s="860" t="e">
        <f>#REF!</f>
        <v>#REF!</v>
      </c>
      <c r="C21" s="831">
        <v>925</v>
      </c>
      <c r="D21" s="832"/>
      <c r="E21" s="832"/>
      <c r="F21" s="968"/>
      <c r="G21" s="1035"/>
      <c r="H21" s="1035"/>
      <c r="I21" s="1011" t="e">
        <f>I22</f>
        <v>#REF!</v>
      </c>
      <c r="J21" s="904" t="e">
        <f>J22</f>
        <v>#REF!</v>
      </c>
      <c r="K21" s="905" t="e">
        <f>K22</f>
        <v>#REF!</v>
      </c>
    </row>
    <row r="22" spans="1:11" ht="23.25" thickBot="1">
      <c r="A22" s="788" t="s">
        <v>438</v>
      </c>
      <c r="B22" s="861" t="s">
        <v>81</v>
      </c>
      <c r="C22" s="789" t="s">
        <v>65</v>
      </c>
      <c r="D22" s="790" t="s">
        <v>349</v>
      </c>
      <c r="E22" s="790"/>
      <c r="F22" s="969"/>
      <c r="G22" s="1036"/>
      <c r="H22" s="1036"/>
      <c r="I22" s="1012" t="e">
        <f>I26+I23</f>
        <v>#REF!</v>
      </c>
      <c r="J22" s="906" t="e">
        <f>J26+J23</f>
        <v>#REF!</v>
      </c>
      <c r="K22" s="907" t="e">
        <f>K26+K23</f>
        <v>#REF!</v>
      </c>
    </row>
    <row r="23" spans="1:11" ht="45">
      <c r="A23" s="791" t="s">
        <v>486</v>
      </c>
      <c r="B23" s="862" t="s">
        <v>111</v>
      </c>
      <c r="C23" s="792" t="s">
        <v>65</v>
      </c>
      <c r="D23" s="793" t="s">
        <v>348</v>
      </c>
      <c r="E23" s="793"/>
      <c r="F23" s="970"/>
      <c r="G23" s="796"/>
      <c r="H23" s="796"/>
      <c r="I23" s="1013" t="e">
        <f aca="true" t="shared" si="0" ref="I23:K24">I24</f>
        <v>#REF!</v>
      </c>
      <c r="J23" s="908" t="e">
        <f t="shared" si="0"/>
        <v>#REF!</v>
      </c>
      <c r="K23" s="909" t="e">
        <f t="shared" si="0"/>
        <v>#REF!</v>
      </c>
    </row>
    <row r="24" spans="1:11" ht="22.5">
      <c r="A24" s="749" t="s">
        <v>210</v>
      </c>
      <c r="B24" s="863" t="s">
        <v>351</v>
      </c>
      <c r="C24" s="725" t="s">
        <v>65</v>
      </c>
      <c r="D24" s="726" t="s">
        <v>348</v>
      </c>
      <c r="E24" s="726" t="s">
        <v>352</v>
      </c>
      <c r="F24" s="971"/>
      <c r="G24" s="726"/>
      <c r="H24" s="726"/>
      <c r="I24" s="1014" t="e">
        <f t="shared" si="0"/>
        <v>#REF!</v>
      </c>
      <c r="J24" s="910" t="e">
        <f t="shared" si="0"/>
        <v>#REF!</v>
      </c>
      <c r="K24" s="911" t="e">
        <f t="shared" si="0"/>
        <v>#REF!</v>
      </c>
    </row>
    <row r="25" spans="1:11" ht="12.75">
      <c r="A25" s="748" t="s">
        <v>153</v>
      </c>
      <c r="B25" s="864" t="e">
        <f>#REF!</f>
        <v>#REF!</v>
      </c>
      <c r="C25" s="714" t="s">
        <v>65</v>
      </c>
      <c r="D25" s="715" t="s">
        <v>348</v>
      </c>
      <c r="E25" s="715" t="s">
        <v>352</v>
      </c>
      <c r="F25" s="972" t="s">
        <v>732</v>
      </c>
      <c r="G25" s="715"/>
      <c r="H25" s="715"/>
      <c r="I25" s="1015" t="e">
        <f>#REF!</f>
        <v>#REF!</v>
      </c>
      <c r="J25" s="912" t="e">
        <f>I25*1.05</f>
        <v>#REF!</v>
      </c>
      <c r="K25" s="913" t="e">
        <f>J25*1.05</f>
        <v>#REF!</v>
      </c>
    </row>
    <row r="26" spans="1:11" ht="67.5">
      <c r="A26" s="794" t="s">
        <v>536</v>
      </c>
      <c r="B26" s="865" t="s">
        <v>598</v>
      </c>
      <c r="C26" s="795" t="s">
        <v>65</v>
      </c>
      <c r="D26" s="796" t="s">
        <v>366</v>
      </c>
      <c r="E26" s="796"/>
      <c r="F26" s="973"/>
      <c r="G26" s="796"/>
      <c r="H26" s="796"/>
      <c r="I26" s="1016" t="e">
        <f>I27+I32</f>
        <v>#REF!</v>
      </c>
      <c r="J26" s="914" t="e">
        <f>J27+J32</f>
        <v>#REF!</v>
      </c>
      <c r="K26" s="915" t="e">
        <f>K27+K32</f>
        <v>#REF!</v>
      </c>
    </row>
    <row r="27" spans="1:11" ht="45">
      <c r="A27" s="749" t="s">
        <v>243</v>
      </c>
      <c r="B27" s="766" t="s">
        <v>370</v>
      </c>
      <c r="C27" s="735">
        <v>925</v>
      </c>
      <c r="D27" s="727">
        <v>103</v>
      </c>
      <c r="E27" s="772" t="s">
        <v>37</v>
      </c>
      <c r="F27" s="825"/>
      <c r="G27" s="727"/>
      <c r="H27" s="727"/>
      <c r="I27" s="1014" t="e">
        <f>I28+I30</f>
        <v>#REF!</v>
      </c>
      <c r="J27" s="910" t="e">
        <f>J28+J30</f>
        <v>#REF!</v>
      </c>
      <c r="K27" s="911" t="e">
        <f>K28+K30</f>
        <v>#REF!</v>
      </c>
    </row>
    <row r="28" spans="1:11" ht="33.75">
      <c r="A28" s="749" t="s">
        <v>158</v>
      </c>
      <c r="B28" s="766" t="s">
        <v>38</v>
      </c>
      <c r="C28" s="735">
        <v>925</v>
      </c>
      <c r="D28" s="727">
        <v>103</v>
      </c>
      <c r="E28" s="727" t="s">
        <v>39</v>
      </c>
      <c r="F28" s="974"/>
      <c r="G28" s="782"/>
      <c r="H28" s="782"/>
      <c r="I28" s="1014" t="e">
        <f>I29</f>
        <v>#REF!</v>
      </c>
      <c r="J28" s="910" t="e">
        <f>J29</f>
        <v>#REF!</v>
      </c>
      <c r="K28" s="911" t="e">
        <f>K29</f>
        <v>#REF!</v>
      </c>
    </row>
    <row r="29" spans="1:11" ht="12.75">
      <c r="A29" s="748" t="s">
        <v>159</v>
      </c>
      <c r="B29" s="864" t="e">
        <f>#REF!</f>
        <v>#REF!</v>
      </c>
      <c r="C29" s="769">
        <v>925</v>
      </c>
      <c r="D29" s="722">
        <v>103</v>
      </c>
      <c r="E29" s="722" t="s">
        <v>39</v>
      </c>
      <c r="F29" s="828" t="e">
        <f>#REF!</f>
        <v>#REF!</v>
      </c>
      <c r="G29" s="722"/>
      <c r="H29" s="722"/>
      <c r="I29" s="1017" t="e">
        <f>#REF!</f>
        <v>#REF!</v>
      </c>
      <c r="J29" s="912" t="e">
        <f>I29*1.05</f>
        <v>#REF!</v>
      </c>
      <c r="K29" s="913" t="e">
        <f>J29*1.05</f>
        <v>#REF!</v>
      </c>
    </row>
    <row r="30" spans="1:11" ht="45">
      <c r="A30" s="749" t="s">
        <v>381</v>
      </c>
      <c r="B30" s="766" t="s">
        <v>667</v>
      </c>
      <c r="C30" s="735">
        <v>925</v>
      </c>
      <c r="D30" s="727">
        <v>103</v>
      </c>
      <c r="E30" s="727" t="s">
        <v>40</v>
      </c>
      <c r="F30" s="825"/>
      <c r="G30" s="727"/>
      <c r="H30" s="727"/>
      <c r="I30" s="1014" t="e">
        <f>I31</f>
        <v>#REF!</v>
      </c>
      <c r="J30" s="910" t="e">
        <f>J31</f>
        <v>#REF!</v>
      </c>
      <c r="K30" s="911" t="e">
        <f>K31</f>
        <v>#REF!</v>
      </c>
    </row>
    <row r="31" spans="1:11" ht="12.75">
      <c r="A31" s="748" t="s">
        <v>160</v>
      </c>
      <c r="B31" s="765" t="e">
        <f>#REF!</f>
        <v>#REF!</v>
      </c>
      <c r="C31" s="769">
        <v>925</v>
      </c>
      <c r="D31" s="722">
        <v>103</v>
      </c>
      <c r="E31" s="722" t="s">
        <v>40</v>
      </c>
      <c r="F31" s="828" t="e">
        <f>#REF!</f>
        <v>#REF!</v>
      </c>
      <c r="G31" s="722"/>
      <c r="H31" s="722"/>
      <c r="I31" s="1017" t="e">
        <f>#REF!</f>
        <v>#REF!</v>
      </c>
      <c r="J31" s="912" t="e">
        <f>I31*1.05</f>
        <v>#REF!</v>
      </c>
      <c r="K31" s="913" t="e">
        <f>J31*1.05</f>
        <v>#REF!</v>
      </c>
    </row>
    <row r="32" spans="1:11" ht="33.75">
      <c r="A32" s="749" t="s">
        <v>168</v>
      </c>
      <c r="B32" s="766" t="s">
        <v>36</v>
      </c>
      <c r="C32" s="735">
        <v>925</v>
      </c>
      <c r="D32" s="727">
        <v>103</v>
      </c>
      <c r="E32" s="727" t="s">
        <v>367</v>
      </c>
      <c r="F32" s="825"/>
      <c r="G32" s="727"/>
      <c r="H32" s="727"/>
      <c r="I32" s="1014" t="e">
        <f>SUM(I33:I35)</f>
        <v>#REF!</v>
      </c>
      <c r="J32" s="910" t="e">
        <f>SUM(J33:J35)</f>
        <v>#REF!</v>
      </c>
      <c r="K32" s="911" t="e">
        <f>SUM(K33:K35)</f>
        <v>#REF!</v>
      </c>
    </row>
    <row r="33" spans="1:11" ht="12.75">
      <c r="A33" s="784" t="s">
        <v>114</v>
      </c>
      <c r="B33" s="864" t="e">
        <f>#REF!</f>
        <v>#REF!</v>
      </c>
      <c r="C33" s="770">
        <v>925</v>
      </c>
      <c r="D33" s="724">
        <v>103</v>
      </c>
      <c r="E33" s="724" t="e">
        <f>#REF!</f>
        <v>#REF!</v>
      </c>
      <c r="F33" s="975" t="e">
        <f>#REF!</f>
        <v>#REF!</v>
      </c>
      <c r="G33" s="722"/>
      <c r="H33" s="722"/>
      <c r="I33" s="1018" t="e">
        <f>#REF!</f>
        <v>#REF!</v>
      </c>
      <c r="J33" s="912" t="e">
        <f>I33*1.05</f>
        <v>#REF!</v>
      </c>
      <c r="K33" s="913" t="e">
        <f>J33*1.05</f>
        <v>#REF!</v>
      </c>
    </row>
    <row r="34" spans="1:11" ht="12.75">
      <c r="A34" s="784" t="s">
        <v>658</v>
      </c>
      <c r="B34" s="765" t="e">
        <f>#REF!</f>
        <v>#REF!</v>
      </c>
      <c r="C34" s="770">
        <v>925</v>
      </c>
      <c r="D34" s="724">
        <v>103</v>
      </c>
      <c r="E34" s="724" t="e">
        <f>#REF!</f>
        <v>#REF!</v>
      </c>
      <c r="F34" s="975" t="e">
        <f>#REF!</f>
        <v>#REF!</v>
      </c>
      <c r="G34" s="722"/>
      <c r="H34" s="722"/>
      <c r="I34" s="1018" t="e">
        <f>#REF!</f>
        <v>#REF!</v>
      </c>
      <c r="J34" s="912" t="e">
        <f>I34*1.05</f>
        <v>#REF!</v>
      </c>
      <c r="K34" s="913" t="e">
        <f>J34*1.05</f>
        <v>#REF!</v>
      </c>
    </row>
    <row r="35" spans="1:11" ht="23.25" thickBot="1">
      <c r="A35" s="784" t="s">
        <v>659</v>
      </c>
      <c r="B35" s="765" t="s">
        <v>652</v>
      </c>
      <c r="C35" s="770">
        <v>925</v>
      </c>
      <c r="D35" s="724">
        <v>103</v>
      </c>
      <c r="E35" s="724" t="s">
        <v>400</v>
      </c>
      <c r="F35" s="975">
        <v>850</v>
      </c>
      <c r="G35" s="722"/>
      <c r="H35" s="722"/>
      <c r="I35" s="1018">
        <v>0</v>
      </c>
      <c r="J35" s="916"/>
      <c r="K35" s="917"/>
    </row>
    <row r="36" spans="1:11" ht="23.25" thickBot="1">
      <c r="A36" s="785"/>
      <c r="B36" s="866" t="s">
        <v>350</v>
      </c>
      <c r="C36" s="786" t="s">
        <v>424</v>
      </c>
      <c r="D36" s="787"/>
      <c r="E36" s="787"/>
      <c r="F36" s="976"/>
      <c r="G36" s="1037"/>
      <c r="H36" s="1037"/>
      <c r="I36" s="1019" t="e">
        <f>I37+I70+I79+I89+I123+I127+I144+I150+I166+I172</f>
        <v>#REF!</v>
      </c>
      <c r="J36" s="918" t="e">
        <f>J37+J70+J79+J89+J123+J127+J144+J150+J166+J172</f>
        <v>#REF!</v>
      </c>
      <c r="K36" s="919" t="e">
        <f>K37+K70+K79+K89+K123+K127+K144+K150+K166+K172</f>
        <v>#REF!</v>
      </c>
    </row>
    <row r="37" spans="1:11" ht="23.25" thickBot="1">
      <c r="A37" s="788" t="s">
        <v>438</v>
      </c>
      <c r="B37" s="861" t="s">
        <v>81</v>
      </c>
      <c r="C37" s="789" t="s">
        <v>424</v>
      </c>
      <c r="D37" s="790" t="s">
        <v>349</v>
      </c>
      <c r="E37" s="790"/>
      <c r="F37" s="969"/>
      <c r="G37" s="1036"/>
      <c r="H37" s="1036"/>
      <c r="I37" s="1012" t="e">
        <f>I38+I50+I53</f>
        <v>#REF!</v>
      </c>
      <c r="J37" s="906" t="e">
        <f>J38+J50+J53</f>
        <v>#REF!</v>
      </c>
      <c r="K37" s="907" t="e">
        <f>K38+K50+K53</f>
        <v>#REF!</v>
      </c>
    </row>
    <row r="38" spans="1:11" ht="101.25">
      <c r="A38" s="791" t="s">
        <v>364</v>
      </c>
      <c r="B38" s="867" t="s">
        <v>599</v>
      </c>
      <c r="C38" s="792" t="s">
        <v>424</v>
      </c>
      <c r="D38" s="793" t="s">
        <v>368</v>
      </c>
      <c r="E38" s="793"/>
      <c r="F38" s="970"/>
      <c r="G38" s="796"/>
      <c r="H38" s="796"/>
      <c r="I38" s="1013" t="e">
        <f>I39+I41</f>
        <v>#REF!</v>
      </c>
      <c r="J38" s="908" t="e">
        <f>J39+J41</f>
        <v>#REF!</v>
      </c>
      <c r="K38" s="909" t="e">
        <f>K39+K41</f>
        <v>#REF!</v>
      </c>
    </row>
    <row r="39" spans="1:11" ht="22.5">
      <c r="A39" s="749" t="s">
        <v>200</v>
      </c>
      <c r="B39" s="863" t="s">
        <v>66</v>
      </c>
      <c r="C39" s="725" t="s">
        <v>424</v>
      </c>
      <c r="D39" s="726" t="s">
        <v>368</v>
      </c>
      <c r="E39" s="726" t="s">
        <v>369</v>
      </c>
      <c r="F39" s="971"/>
      <c r="G39" s="726"/>
      <c r="H39" s="726"/>
      <c r="I39" s="1014" t="e">
        <f>I40</f>
        <v>#REF!</v>
      </c>
      <c r="J39" s="910" t="e">
        <f>J40</f>
        <v>#REF!</v>
      </c>
      <c r="K39" s="911" t="e">
        <f>K40</f>
        <v>#REF!</v>
      </c>
    </row>
    <row r="40" spans="1:11" ht="12.75">
      <c r="A40" s="748" t="s">
        <v>166</v>
      </c>
      <c r="B40" s="864" t="e">
        <f>#REF!</f>
        <v>#REF!</v>
      </c>
      <c r="C40" s="714" t="s">
        <v>424</v>
      </c>
      <c r="D40" s="715" t="s">
        <v>368</v>
      </c>
      <c r="E40" s="715" t="s">
        <v>369</v>
      </c>
      <c r="F40" s="972" t="e">
        <f>#REF!</f>
        <v>#REF!</v>
      </c>
      <c r="G40" s="715"/>
      <c r="H40" s="715"/>
      <c r="I40" s="1017" t="e">
        <f>#REF!</f>
        <v>#REF!</v>
      </c>
      <c r="J40" s="912" t="e">
        <f>I40*1.05</f>
        <v>#REF!</v>
      </c>
      <c r="K40" s="913" t="e">
        <f>J40*1.05</f>
        <v>#REF!</v>
      </c>
    </row>
    <row r="41" spans="1:11" ht="12.75">
      <c r="A41" s="749" t="s">
        <v>4</v>
      </c>
      <c r="B41" s="766" t="s">
        <v>668</v>
      </c>
      <c r="C41" s="735">
        <v>968</v>
      </c>
      <c r="D41" s="727">
        <v>104</v>
      </c>
      <c r="E41" s="727" t="s">
        <v>41</v>
      </c>
      <c r="F41" s="972"/>
      <c r="G41" s="715"/>
      <c r="H41" s="715"/>
      <c r="I41" s="1014" t="e">
        <f>I42+I48</f>
        <v>#REF!</v>
      </c>
      <c r="J41" s="910" t="e">
        <f>J42+J48</f>
        <v>#REF!</v>
      </c>
      <c r="K41" s="911" t="e">
        <f>K42+K48</f>
        <v>#REF!</v>
      </c>
    </row>
    <row r="42" spans="1:11" ht="45">
      <c r="A42" s="749" t="s">
        <v>5</v>
      </c>
      <c r="B42" s="863" t="s">
        <v>44</v>
      </c>
      <c r="C42" s="725" t="s">
        <v>424</v>
      </c>
      <c r="D42" s="726" t="s">
        <v>368</v>
      </c>
      <c r="E42" s="726" t="s">
        <v>42</v>
      </c>
      <c r="F42" s="971"/>
      <c r="G42" s="726"/>
      <c r="H42" s="726"/>
      <c r="I42" s="1014" t="e">
        <f>I43+I44+I47</f>
        <v>#REF!</v>
      </c>
      <c r="J42" s="910" t="e">
        <f>J43+J44+J47</f>
        <v>#REF!</v>
      </c>
      <c r="K42" s="911" t="e">
        <f>K43+K44+K47</f>
        <v>#REF!</v>
      </c>
    </row>
    <row r="43" spans="1:11" ht="12.75">
      <c r="A43" s="748" t="s">
        <v>27</v>
      </c>
      <c r="B43" s="864" t="e">
        <f>#REF!</f>
        <v>#REF!</v>
      </c>
      <c r="C43" s="781">
        <v>968</v>
      </c>
      <c r="D43" s="782">
        <v>104</v>
      </c>
      <c r="E43" s="782" t="s">
        <v>42</v>
      </c>
      <c r="F43" s="974" t="e">
        <f>#REF!</f>
        <v>#REF!</v>
      </c>
      <c r="G43" s="782"/>
      <c r="H43" s="782"/>
      <c r="I43" s="1015" t="e">
        <f>#REF!</f>
        <v>#REF!</v>
      </c>
      <c r="J43" s="912" t="e">
        <f>I43*1.05</f>
        <v>#REF!</v>
      </c>
      <c r="K43" s="913" t="e">
        <f>J43*1.05</f>
        <v>#REF!</v>
      </c>
    </row>
    <row r="44" spans="1:11" ht="22.5">
      <c r="A44" s="748" t="s">
        <v>660</v>
      </c>
      <c r="B44" s="783" t="s">
        <v>653</v>
      </c>
      <c r="C44" s="781">
        <v>968</v>
      </c>
      <c r="D44" s="782">
        <v>104</v>
      </c>
      <c r="E44" s="782" t="s">
        <v>42</v>
      </c>
      <c r="F44" s="974">
        <v>240</v>
      </c>
      <c r="G44" s="782"/>
      <c r="H44" s="782"/>
      <c r="I44" s="1015" t="e">
        <f>SUM(I45:I46)</f>
        <v>#REF!</v>
      </c>
      <c r="J44" s="920" t="e">
        <f>SUM(J45:J46)</f>
        <v>#REF!</v>
      </c>
      <c r="K44" s="921" t="e">
        <f>SUM(K45:K46)</f>
        <v>#REF!</v>
      </c>
    </row>
    <row r="45" spans="1:11" ht="12.75">
      <c r="A45" s="748" t="s">
        <v>156</v>
      </c>
      <c r="B45" s="783" t="e">
        <f>#REF!</f>
        <v>#REF!</v>
      </c>
      <c r="C45" s="781">
        <v>968</v>
      </c>
      <c r="D45" s="782" t="e">
        <f>#REF!</f>
        <v>#REF!</v>
      </c>
      <c r="E45" s="782" t="e">
        <f>#REF!</f>
        <v>#REF!</v>
      </c>
      <c r="F45" s="974" t="e">
        <f>#REF!</f>
        <v>#REF!</v>
      </c>
      <c r="G45" s="782"/>
      <c r="H45" s="782"/>
      <c r="I45" s="1015" t="e">
        <f>#REF!</f>
        <v>#REF!</v>
      </c>
      <c r="J45" s="912" t="e">
        <f aca="true" t="shared" si="1" ref="J45:K47">I45*1.05</f>
        <v>#REF!</v>
      </c>
      <c r="K45" s="913" t="e">
        <f t="shared" si="1"/>
        <v>#REF!</v>
      </c>
    </row>
    <row r="46" spans="1:11" ht="12.75">
      <c r="A46" s="748" t="s">
        <v>157</v>
      </c>
      <c r="B46" s="783" t="e">
        <f>#REF!</f>
        <v>#REF!</v>
      </c>
      <c r="C46" s="781">
        <v>968</v>
      </c>
      <c r="D46" s="782" t="e">
        <f>#REF!</f>
        <v>#REF!</v>
      </c>
      <c r="E46" s="782" t="e">
        <f>#REF!</f>
        <v>#REF!</v>
      </c>
      <c r="F46" s="974" t="e">
        <f>#REF!</f>
        <v>#REF!</v>
      </c>
      <c r="G46" s="782"/>
      <c r="H46" s="782"/>
      <c r="I46" s="1015" t="e">
        <f>#REF!</f>
        <v>#REF!</v>
      </c>
      <c r="J46" s="912" t="e">
        <f t="shared" si="1"/>
        <v>#REF!</v>
      </c>
      <c r="K46" s="913" t="e">
        <f t="shared" si="1"/>
        <v>#REF!</v>
      </c>
    </row>
    <row r="47" spans="1:11" ht="12.75">
      <c r="A47" s="748" t="s">
        <v>661</v>
      </c>
      <c r="B47" s="783" t="e">
        <f>#REF!</f>
        <v>#REF!</v>
      </c>
      <c r="C47" s="781">
        <v>968</v>
      </c>
      <c r="D47" s="782">
        <v>104</v>
      </c>
      <c r="E47" s="782" t="e">
        <f>#REF!</f>
        <v>#REF!</v>
      </c>
      <c r="F47" s="974" t="e">
        <f>#REF!</f>
        <v>#REF!</v>
      </c>
      <c r="G47" s="782"/>
      <c r="H47" s="782"/>
      <c r="I47" s="1015" t="e">
        <f>#REF!</f>
        <v>#REF!</v>
      </c>
      <c r="J47" s="912" t="e">
        <f t="shared" si="1"/>
        <v>#REF!</v>
      </c>
      <c r="K47" s="913" t="e">
        <f t="shared" si="1"/>
        <v>#REF!</v>
      </c>
    </row>
    <row r="48" spans="1:11" ht="90">
      <c r="A48" s="750" t="s">
        <v>26</v>
      </c>
      <c r="B48" s="764" t="s">
        <v>46</v>
      </c>
      <c r="C48" s="773">
        <v>968</v>
      </c>
      <c r="D48" s="774">
        <v>104</v>
      </c>
      <c r="E48" s="774" t="s">
        <v>47</v>
      </c>
      <c r="F48" s="977"/>
      <c r="G48" s="774"/>
      <c r="H48" s="774"/>
      <c r="I48" s="1020" t="e">
        <f>I49</f>
        <v>#REF!</v>
      </c>
      <c r="J48" s="922">
        <f>J49</f>
        <v>5.3</v>
      </c>
      <c r="K48" s="923">
        <f>K49</f>
        <v>5.6</v>
      </c>
    </row>
    <row r="49" spans="1:11" ht="45">
      <c r="A49" s="748" t="s">
        <v>28</v>
      </c>
      <c r="B49" s="765" t="s">
        <v>512</v>
      </c>
      <c r="C49" s="769">
        <v>968</v>
      </c>
      <c r="D49" s="722">
        <v>104</v>
      </c>
      <c r="E49" s="722" t="s">
        <v>47</v>
      </c>
      <c r="F49" s="828">
        <v>598</v>
      </c>
      <c r="G49" s="722"/>
      <c r="H49" s="722"/>
      <c r="I49" s="1017" t="e">
        <f>#REF!</f>
        <v>#REF!</v>
      </c>
      <c r="J49" s="912">
        <v>5.3</v>
      </c>
      <c r="K49" s="913">
        <v>5.6</v>
      </c>
    </row>
    <row r="50" spans="1:11" ht="12.75">
      <c r="A50" s="794" t="s">
        <v>445</v>
      </c>
      <c r="B50" s="868" t="s">
        <v>19</v>
      </c>
      <c r="C50" s="795">
        <v>968</v>
      </c>
      <c r="D50" s="796">
        <v>111</v>
      </c>
      <c r="E50" s="796"/>
      <c r="F50" s="973"/>
      <c r="G50" s="796"/>
      <c r="H50" s="796"/>
      <c r="I50" s="1016" t="e">
        <f aca="true" t="shared" si="2" ref="I50:K51">I51</f>
        <v>#REF!</v>
      </c>
      <c r="J50" s="914" t="e">
        <f t="shared" si="2"/>
        <v>#REF!</v>
      </c>
      <c r="K50" s="915" t="e">
        <f t="shared" si="2"/>
        <v>#REF!</v>
      </c>
    </row>
    <row r="51" spans="1:11" ht="22.5">
      <c r="A51" s="749" t="s">
        <v>446</v>
      </c>
      <c r="B51" s="766" t="s">
        <v>20</v>
      </c>
      <c r="C51" s="735">
        <v>968</v>
      </c>
      <c r="D51" s="727">
        <v>111</v>
      </c>
      <c r="E51" s="727" t="s">
        <v>21</v>
      </c>
      <c r="F51" s="825"/>
      <c r="G51" s="727"/>
      <c r="H51" s="727"/>
      <c r="I51" s="1020" t="e">
        <f t="shared" si="2"/>
        <v>#REF!</v>
      </c>
      <c r="J51" s="922" t="e">
        <f t="shared" si="2"/>
        <v>#REF!</v>
      </c>
      <c r="K51" s="923" t="e">
        <f t="shared" si="2"/>
        <v>#REF!</v>
      </c>
    </row>
    <row r="52" spans="1:11" ht="12.75">
      <c r="A52" s="748" t="s">
        <v>328</v>
      </c>
      <c r="B52" s="765" t="s">
        <v>654</v>
      </c>
      <c r="C52" s="769">
        <v>968</v>
      </c>
      <c r="D52" s="722">
        <v>111</v>
      </c>
      <c r="E52" s="722" t="s">
        <v>22</v>
      </c>
      <c r="F52" s="828">
        <v>870</v>
      </c>
      <c r="G52" s="722"/>
      <c r="H52" s="722"/>
      <c r="I52" s="1017" t="e">
        <f>#REF!</f>
        <v>#REF!</v>
      </c>
      <c r="J52" s="912" t="e">
        <f>I52*1.05</f>
        <v>#REF!</v>
      </c>
      <c r="K52" s="913" t="e">
        <f>J52*1.05</f>
        <v>#REF!</v>
      </c>
    </row>
    <row r="53" spans="1:11" ht="22.5">
      <c r="A53" s="794" t="s">
        <v>254</v>
      </c>
      <c r="B53" s="865" t="s">
        <v>317</v>
      </c>
      <c r="C53" s="795" t="s">
        <v>424</v>
      </c>
      <c r="D53" s="796" t="s">
        <v>602</v>
      </c>
      <c r="E53" s="797"/>
      <c r="F53" s="978"/>
      <c r="G53" s="797"/>
      <c r="H53" s="797"/>
      <c r="I53" s="1016" t="e">
        <f>I54+I56+I58+I60+I62+I64+I66+I68</f>
        <v>#REF!</v>
      </c>
      <c r="J53" s="914" t="e">
        <f>J54+J56+J58+J60+J62+J64+J66+J68</f>
        <v>#REF!</v>
      </c>
      <c r="K53" s="915" t="e">
        <f>K54+K56+K58+K60+K62+K64+K66+K68</f>
        <v>#REF!</v>
      </c>
    </row>
    <row r="54" spans="1:11" ht="56.25">
      <c r="A54" s="749" t="s">
        <v>480</v>
      </c>
      <c r="B54" s="766" t="s">
        <v>670</v>
      </c>
      <c r="C54" s="725" t="s">
        <v>424</v>
      </c>
      <c r="D54" s="726" t="s">
        <v>602</v>
      </c>
      <c r="E54" s="737" t="str">
        <f>E55</f>
        <v>090 01 00</v>
      </c>
      <c r="F54" s="971"/>
      <c r="G54" s="726"/>
      <c r="H54" s="726"/>
      <c r="I54" s="1014" t="e">
        <f>I55</f>
        <v>#REF!</v>
      </c>
      <c r="J54" s="910" t="e">
        <f>J55</f>
        <v>#REF!</v>
      </c>
      <c r="K54" s="911" t="e">
        <f>K55</f>
        <v>#REF!</v>
      </c>
    </row>
    <row r="55" spans="1:11" ht="12.75">
      <c r="A55" s="748" t="s">
        <v>68</v>
      </c>
      <c r="B55" s="765" t="e">
        <f>#REF!</f>
        <v>#REF!</v>
      </c>
      <c r="C55" s="714" t="s">
        <v>424</v>
      </c>
      <c r="D55" s="715" t="s">
        <v>602</v>
      </c>
      <c r="E55" s="715" t="s">
        <v>669</v>
      </c>
      <c r="F55" s="972" t="e">
        <f>#REF!</f>
        <v>#REF!</v>
      </c>
      <c r="G55" s="715"/>
      <c r="H55" s="715"/>
      <c r="I55" s="1015" t="e">
        <f>#REF!</f>
        <v>#REF!</v>
      </c>
      <c r="J55" s="912" t="e">
        <f>I55*1.05</f>
        <v>#REF!</v>
      </c>
      <c r="K55" s="913" t="e">
        <f>J55*1.05</f>
        <v>#REF!</v>
      </c>
    </row>
    <row r="56" spans="1:11" ht="112.5">
      <c r="A56" s="749" t="s">
        <v>517</v>
      </c>
      <c r="B56" s="863" t="s">
        <v>321</v>
      </c>
      <c r="C56" s="725" t="s">
        <v>424</v>
      </c>
      <c r="D56" s="726" t="s">
        <v>602</v>
      </c>
      <c r="E56" s="737" t="s">
        <v>186</v>
      </c>
      <c r="F56" s="979"/>
      <c r="G56" s="1038"/>
      <c r="H56" s="1038"/>
      <c r="I56" s="1014" t="e">
        <f>SUM(I57:I57)</f>
        <v>#REF!</v>
      </c>
      <c r="J56" s="910" t="e">
        <f>SUM(J57:J57)</f>
        <v>#REF!</v>
      </c>
      <c r="K56" s="911" t="e">
        <f>SUM(K57:K57)</f>
        <v>#REF!</v>
      </c>
    </row>
    <row r="57" spans="1:11" ht="22.5">
      <c r="A57" s="748" t="s">
        <v>365</v>
      </c>
      <c r="B57" s="864" t="s">
        <v>605</v>
      </c>
      <c r="C57" s="714" t="s">
        <v>424</v>
      </c>
      <c r="D57" s="715" t="s">
        <v>602</v>
      </c>
      <c r="E57" s="715" t="s">
        <v>186</v>
      </c>
      <c r="F57" s="972" t="s">
        <v>662</v>
      </c>
      <c r="G57" s="715"/>
      <c r="H57" s="715"/>
      <c r="I57" s="1015" t="e">
        <f>#REF!</f>
        <v>#REF!</v>
      </c>
      <c r="J57" s="912" t="e">
        <f>I57*1.05</f>
        <v>#REF!</v>
      </c>
      <c r="K57" s="913" t="e">
        <f>J57*1.05</f>
        <v>#REF!</v>
      </c>
    </row>
    <row r="58" spans="1:11" ht="22.5">
      <c r="A58" s="749" t="s">
        <v>12</v>
      </c>
      <c r="B58" s="766" t="s">
        <v>583</v>
      </c>
      <c r="C58" s="735">
        <v>968</v>
      </c>
      <c r="D58" s="727">
        <v>113</v>
      </c>
      <c r="E58" s="727" t="str">
        <f>E59</f>
        <v>092 02 00</v>
      </c>
      <c r="F58" s="825"/>
      <c r="G58" s="727"/>
      <c r="H58" s="727"/>
      <c r="I58" s="1014" t="e">
        <f>I59</f>
        <v>#REF!</v>
      </c>
      <c r="J58" s="910" t="e">
        <f>J59</f>
        <v>#REF!</v>
      </c>
      <c r="K58" s="911" t="e">
        <f>K59</f>
        <v>#REF!</v>
      </c>
    </row>
    <row r="59" spans="1:11" ht="12.75">
      <c r="A59" s="748" t="s">
        <v>13</v>
      </c>
      <c r="B59" s="765" t="e">
        <f>#REF!</f>
        <v>#REF!</v>
      </c>
      <c r="C59" s="769">
        <v>968</v>
      </c>
      <c r="D59" s="722">
        <v>113</v>
      </c>
      <c r="E59" s="722" t="s">
        <v>399</v>
      </c>
      <c r="F59" s="828" t="e">
        <f>#REF!</f>
        <v>#REF!</v>
      </c>
      <c r="G59" s="722"/>
      <c r="H59" s="722"/>
      <c r="I59" s="1017" t="e">
        <f>#REF!</f>
        <v>#REF!</v>
      </c>
      <c r="J59" s="912" t="e">
        <f>I59*1.05</f>
        <v>#REF!</v>
      </c>
      <c r="K59" s="913" t="e">
        <f>J59*1.05</f>
        <v>#REF!</v>
      </c>
    </row>
    <row r="60" spans="1:11" ht="78.75">
      <c r="A60" s="749" t="s">
        <v>589</v>
      </c>
      <c r="B60" s="766" t="s">
        <v>671</v>
      </c>
      <c r="C60" s="735">
        <v>968</v>
      </c>
      <c r="D60" s="727">
        <v>113</v>
      </c>
      <c r="E60" s="727" t="str">
        <f>E61</f>
        <v>092 05 00</v>
      </c>
      <c r="F60" s="972"/>
      <c r="G60" s="715"/>
      <c r="H60" s="715"/>
      <c r="I60" s="1014" t="e">
        <f>I61</f>
        <v>#REF!</v>
      </c>
      <c r="J60" s="910" t="e">
        <f>J61</f>
        <v>#REF!</v>
      </c>
      <c r="K60" s="911" t="e">
        <f>K61</f>
        <v>#REF!</v>
      </c>
    </row>
    <row r="61" spans="1:11" ht="12.75">
      <c r="A61" s="748" t="s">
        <v>590</v>
      </c>
      <c r="B61" s="765" t="e">
        <f>#REF!</f>
        <v>#REF!</v>
      </c>
      <c r="C61" s="714" t="s">
        <v>424</v>
      </c>
      <c r="D61" s="715" t="s">
        <v>602</v>
      </c>
      <c r="E61" s="715" t="s">
        <v>362</v>
      </c>
      <c r="F61" s="972" t="e">
        <f>#REF!</f>
        <v>#REF!</v>
      </c>
      <c r="G61" s="715"/>
      <c r="H61" s="715"/>
      <c r="I61" s="1015" t="e">
        <f>#REF!</f>
        <v>#REF!</v>
      </c>
      <c r="J61" s="912" t="e">
        <f>I61*1.05</f>
        <v>#REF!</v>
      </c>
      <c r="K61" s="913" t="e">
        <f>J61*1.05</f>
        <v>#REF!</v>
      </c>
    </row>
    <row r="62" spans="1:11" ht="112.5">
      <c r="A62" s="749" t="s">
        <v>591</v>
      </c>
      <c r="B62" s="766" t="s">
        <v>672</v>
      </c>
      <c r="C62" s="735">
        <v>968</v>
      </c>
      <c r="D62" s="727">
        <v>113</v>
      </c>
      <c r="E62" s="727" t="str">
        <f>E63</f>
        <v>092 06 00</v>
      </c>
      <c r="F62" s="825"/>
      <c r="G62" s="727"/>
      <c r="H62" s="727"/>
      <c r="I62" s="1014" t="e">
        <f>I63</f>
        <v>#REF!</v>
      </c>
      <c r="J62" s="910" t="e">
        <f>J63</f>
        <v>#REF!</v>
      </c>
      <c r="K62" s="911" t="e">
        <f>K63</f>
        <v>#REF!</v>
      </c>
    </row>
    <row r="63" spans="1:11" ht="12.75">
      <c r="A63" s="751" t="s">
        <v>592</v>
      </c>
      <c r="B63" s="765" t="e">
        <f>#REF!</f>
        <v>#REF!</v>
      </c>
      <c r="C63" s="770">
        <v>968</v>
      </c>
      <c r="D63" s="724">
        <v>113</v>
      </c>
      <c r="E63" s="724" t="s">
        <v>673</v>
      </c>
      <c r="F63" s="975" t="e">
        <f>#REF!</f>
        <v>#REF!</v>
      </c>
      <c r="G63" s="722"/>
      <c r="H63" s="722"/>
      <c r="I63" s="1018" t="e">
        <f>#REF!</f>
        <v>#REF!</v>
      </c>
      <c r="J63" s="912" t="e">
        <f>I63*1.05</f>
        <v>#REF!</v>
      </c>
      <c r="K63" s="913" t="e">
        <f>J63*1.05</f>
        <v>#REF!</v>
      </c>
    </row>
    <row r="64" spans="1:11" ht="12.75">
      <c r="A64" s="749" t="s">
        <v>637</v>
      </c>
      <c r="B64" s="764" t="e">
        <f>#REF!</f>
        <v>#REF!</v>
      </c>
      <c r="C64" s="798" t="e">
        <f>#REF!</f>
        <v>#REF!</v>
      </c>
      <c r="D64" s="799" t="e">
        <f>#REF!</f>
        <v>#REF!</v>
      </c>
      <c r="E64" s="799" t="e">
        <f>#REF!</f>
        <v>#REF!</v>
      </c>
      <c r="F64" s="980"/>
      <c r="G64" s="774"/>
      <c r="H64" s="774"/>
      <c r="I64" s="1021" t="e">
        <f>I65</f>
        <v>#REF!</v>
      </c>
      <c r="J64" s="924" t="e">
        <f>J65</f>
        <v>#REF!</v>
      </c>
      <c r="K64" s="925" t="e">
        <f>K65</f>
        <v>#REF!</v>
      </c>
    </row>
    <row r="65" spans="1:11" ht="12.75">
      <c r="A65" s="751" t="s">
        <v>638</v>
      </c>
      <c r="B65" s="765" t="e">
        <f>#REF!</f>
        <v>#REF!</v>
      </c>
      <c r="C65" s="770">
        <v>968</v>
      </c>
      <c r="D65" s="724">
        <v>113</v>
      </c>
      <c r="E65" s="724" t="e">
        <f>#REF!</f>
        <v>#REF!</v>
      </c>
      <c r="F65" s="975" t="e">
        <f>#REF!</f>
        <v>#REF!</v>
      </c>
      <c r="G65" s="722"/>
      <c r="H65" s="722"/>
      <c r="I65" s="1018" t="e">
        <f>#REF!</f>
        <v>#REF!</v>
      </c>
      <c r="J65" s="912" t="e">
        <f>I65*1.05</f>
        <v>#REF!</v>
      </c>
      <c r="K65" s="913" t="e">
        <f>J65*1.05</f>
        <v>#REF!</v>
      </c>
    </row>
    <row r="66" spans="1:11" ht="12.75">
      <c r="A66" s="750" t="s">
        <v>735</v>
      </c>
      <c r="B66" s="764" t="e">
        <f>#REF!</f>
        <v>#REF!</v>
      </c>
      <c r="C66" s="798">
        <v>968</v>
      </c>
      <c r="D66" s="799">
        <v>113</v>
      </c>
      <c r="E66" s="799" t="e">
        <f>#REF!</f>
        <v>#REF!</v>
      </c>
      <c r="F66" s="980"/>
      <c r="G66" s="774"/>
      <c r="H66" s="774"/>
      <c r="I66" s="1021" t="e">
        <f>I67</f>
        <v>#REF!</v>
      </c>
      <c r="J66" s="924" t="e">
        <f>J67</f>
        <v>#REF!</v>
      </c>
      <c r="K66" s="925" t="e">
        <f>K67</f>
        <v>#REF!</v>
      </c>
    </row>
    <row r="67" spans="1:11" ht="12.75">
      <c r="A67" s="748" t="s">
        <v>736</v>
      </c>
      <c r="B67" s="765" t="e">
        <f>#REF!</f>
        <v>#REF!</v>
      </c>
      <c r="C67" s="770">
        <v>968</v>
      </c>
      <c r="D67" s="724">
        <v>113</v>
      </c>
      <c r="E67" s="724" t="e">
        <f>#REF!</f>
        <v>#REF!</v>
      </c>
      <c r="F67" s="975" t="e">
        <f>#REF!</f>
        <v>#REF!</v>
      </c>
      <c r="G67" s="722"/>
      <c r="H67" s="722"/>
      <c r="I67" s="1018" t="e">
        <f>#REF!</f>
        <v>#REF!</v>
      </c>
      <c r="J67" s="912" t="e">
        <f>I67*1.05</f>
        <v>#REF!</v>
      </c>
      <c r="K67" s="913" t="e">
        <f>J67*1.05</f>
        <v>#REF!</v>
      </c>
    </row>
    <row r="68" spans="1:11" ht="45">
      <c r="A68" s="749" t="s">
        <v>737</v>
      </c>
      <c r="B68" s="766" t="s">
        <v>678</v>
      </c>
      <c r="C68" s="735">
        <v>968</v>
      </c>
      <c r="D68" s="727">
        <v>113</v>
      </c>
      <c r="E68" s="727" t="str">
        <f>E69</f>
        <v>795 02 00</v>
      </c>
      <c r="F68" s="974"/>
      <c r="G68" s="782"/>
      <c r="H68" s="782"/>
      <c r="I68" s="1014" t="e">
        <f>I69</f>
        <v>#REF!</v>
      </c>
      <c r="J68" s="910" t="e">
        <f>J69</f>
        <v>#REF!</v>
      </c>
      <c r="K68" s="911" t="e">
        <f>K69</f>
        <v>#REF!</v>
      </c>
    </row>
    <row r="69" spans="1:11" ht="13.5" thickBot="1">
      <c r="A69" s="748" t="s">
        <v>738</v>
      </c>
      <c r="B69" s="765" t="e">
        <f>#REF!</f>
        <v>#REF!</v>
      </c>
      <c r="C69" s="769">
        <v>968</v>
      </c>
      <c r="D69" s="722">
        <v>113</v>
      </c>
      <c r="E69" s="722" t="s">
        <v>676</v>
      </c>
      <c r="F69" s="828" t="e">
        <f>#REF!</f>
        <v>#REF!</v>
      </c>
      <c r="G69" s="722"/>
      <c r="H69" s="722"/>
      <c r="I69" s="1017" t="e">
        <f>#REF!</f>
        <v>#REF!</v>
      </c>
      <c r="J69" s="912" t="e">
        <f>I69*1.05</f>
        <v>#REF!</v>
      </c>
      <c r="K69" s="913" t="e">
        <f>J69*1.05</f>
        <v>#REF!</v>
      </c>
    </row>
    <row r="70" spans="1:11" ht="45.75" thickBot="1">
      <c r="A70" s="788" t="s">
        <v>439</v>
      </c>
      <c r="B70" s="861" t="s">
        <v>192</v>
      </c>
      <c r="C70" s="789" t="s">
        <v>424</v>
      </c>
      <c r="D70" s="790" t="s">
        <v>361</v>
      </c>
      <c r="E70" s="790"/>
      <c r="F70" s="981"/>
      <c r="G70" s="1039"/>
      <c r="H70" s="1039"/>
      <c r="I70" s="1022" t="e">
        <f>I71</f>
        <v>#REF!</v>
      </c>
      <c r="J70" s="926" t="e">
        <f>J71</f>
        <v>#REF!</v>
      </c>
      <c r="K70" s="927" t="e">
        <f>K71</f>
        <v>#REF!</v>
      </c>
    </row>
    <row r="71" spans="1:11" ht="45">
      <c r="A71" s="791" t="s">
        <v>255</v>
      </c>
      <c r="B71" s="862" t="s">
        <v>601</v>
      </c>
      <c r="C71" s="792" t="s">
        <v>424</v>
      </c>
      <c r="D71" s="793" t="s">
        <v>315</v>
      </c>
      <c r="E71" s="800"/>
      <c r="F71" s="982"/>
      <c r="G71" s="1040"/>
      <c r="H71" s="1040"/>
      <c r="I71" s="1013" t="e">
        <f>I72+I77</f>
        <v>#REF!</v>
      </c>
      <c r="J71" s="908" t="e">
        <f>J72+J77</f>
        <v>#REF!</v>
      </c>
      <c r="K71" s="909" t="e">
        <f>K72+K77</f>
        <v>#REF!</v>
      </c>
    </row>
    <row r="72" spans="1:11" ht="22.5">
      <c r="A72" s="749" t="s">
        <v>481</v>
      </c>
      <c r="B72" s="766" t="s">
        <v>696</v>
      </c>
      <c r="C72" s="725" t="s">
        <v>424</v>
      </c>
      <c r="D72" s="726" t="s">
        <v>315</v>
      </c>
      <c r="E72" s="726" t="s">
        <v>485</v>
      </c>
      <c r="F72" s="971"/>
      <c r="G72" s="726"/>
      <c r="H72" s="726"/>
      <c r="I72" s="1014" t="e">
        <f>I73+I75</f>
        <v>#REF!</v>
      </c>
      <c r="J72" s="910" t="e">
        <f>J73+J75</f>
        <v>#REF!</v>
      </c>
      <c r="K72" s="911" t="e">
        <f>K73+K75</f>
        <v>#REF!</v>
      </c>
    </row>
    <row r="73" spans="1:11" ht="56.25">
      <c r="A73" s="762" t="s">
        <v>69</v>
      </c>
      <c r="B73" s="766" t="s">
        <v>684</v>
      </c>
      <c r="C73" s="735">
        <v>968</v>
      </c>
      <c r="D73" s="727">
        <v>309</v>
      </c>
      <c r="E73" s="727" t="str">
        <f>E74</f>
        <v>219 01 00</v>
      </c>
      <c r="F73" s="971"/>
      <c r="G73" s="726"/>
      <c r="H73" s="726"/>
      <c r="I73" s="1014" t="e">
        <f>I74</f>
        <v>#REF!</v>
      </c>
      <c r="J73" s="910" t="e">
        <f>J74</f>
        <v>#REF!</v>
      </c>
      <c r="K73" s="911" t="e">
        <f>K74</f>
        <v>#REF!</v>
      </c>
    </row>
    <row r="74" spans="1:11" ht="12.75">
      <c r="A74" s="748" t="s">
        <v>116</v>
      </c>
      <c r="B74" s="765" t="e">
        <f>#REF!</f>
        <v>#REF!</v>
      </c>
      <c r="C74" s="769">
        <v>968</v>
      </c>
      <c r="D74" s="722">
        <v>309</v>
      </c>
      <c r="E74" s="722" t="s">
        <v>685</v>
      </c>
      <c r="F74" s="983" t="e">
        <f>#REF!</f>
        <v>#REF!</v>
      </c>
      <c r="G74" s="1041"/>
      <c r="H74" s="1041"/>
      <c r="I74" s="1017" t="e">
        <f>#REF!</f>
        <v>#REF!</v>
      </c>
      <c r="J74" s="912" t="e">
        <f>I74*1.05</f>
        <v>#REF!</v>
      </c>
      <c r="K74" s="913" t="e">
        <f>J74*1.05</f>
        <v>#REF!</v>
      </c>
    </row>
    <row r="75" spans="1:11" ht="101.25">
      <c r="A75" s="749" t="s">
        <v>171</v>
      </c>
      <c r="B75" s="869" t="s">
        <v>682</v>
      </c>
      <c r="C75" s="771">
        <v>968</v>
      </c>
      <c r="D75" s="763">
        <v>309</v>
      </c>
      <c r="E75" s="763" t="str">
        <f>E76</f>
        <v>219 03 00</v>
      </c>
      <c r="F75" s="984"/>
      <c r="G75" s="727"/>
      <c r="H75" s="727"/>
      <c r="I75" s="1023" t="e">
        <f>I76</f>
        <v>#REF!</v>
      </c>
      <c r="J75" s="928" t="e">
        <f>J76</f>
        <v>#REF!</v>
      </c>
      <c r="K75" s="929" t="e">
        <f>K76</f>
        <v>#REF!</v>
      </c>
    </row>
    <row r="76" spans="1:11" ht="12.75">
      <c r="A76" s="748" t="s">
        <v>117</v>
      </c>
      <c r="B76" s="765" t="e">
        <f>#REF!</f>
        <v>#REF!</v>
      </c>
      <c r="C76" s="769">
        <v>968</v>
      </c>
      <c r="D76" s="722">
        <v>309</v>
      </c>
      <c r="E76" s="722" t="s">
        <v>683</v>
      </c>
      <c r="F76" s="828" t="e">
        <f>#REF!</f>
        <v>#REF!</v>
      </c>
      <c r="G76" s="722"/>
      <c r="H76" s="722"/>
      <c r="I76" s="1017" t="e">
        <f>#REF!</f>
        <v>#REF!</v>
      </c>
      <c r="J76" s="912" t="e">
        <f>I76*1.05</f>
        <v>#REF!</v>
      </c>
      <c r="K76" s="913" t="e">
        <f>J76*1.05</f>
        <v>#REF!</v>
      </c>
    </row>
    <row r="77" spans="1:11" ht="78.75">
      <c r="A77" s="749" t="s">
        <v>518</v>
      </c>
      <c r="B77" s="766" t="s">
        <v>680</v>
      </c>
      <c r="C77" s="735">
        <v>968</v>
      </c>
      <c r="D77" s="727">
        <v>309</v>
      </c>
      <c r="E77" s="727" t="str">
        <f>E78</f>
        <v>795 05 00</v>
      </c>
      <c r="F77" s="971"/>
      <c r="G77" s="726"/>
      <c r="H77" s="726"/>
      <c r="I77" s="1014" t="e">
        <f>I78</f>
        <v>#REF!</v>
      </c>
      <c r="J77" s="910" t="e">
        <f>J78</f>
        <v>#REF!</v>
      </c>
      <c r="K77" s="911" t="e">
        <f>K78</f>
        <v>#REF!</v>
      </c>
    </row>
    <row r="78" spans="1:11" ht="13.5" thickBot="1">
      <c r="A78" s="751" t="s">
        <v>6</v>
      </c>
      <c r="B78" s="765" t="e">
        <f>#REF!</f>
        <v>#REF!</v>
      </c>
      <c r="C78" s="731" t="s">
        <v>424</v>
      </c>
      <c r="D78" s="732" t="s">
        <v>315</v>
      </c>
      <c r="E78" s="732" t="s">
        <v>11</v>
      </c>
      <c r="F78" s="985" t="e">
        <f>#REF!</f>
        <v>#REF!</v>
      </c>
      <c r="G78" s="715"/>
      <c r="H78" s="715"/>
      <c r="I78" s="1024" t="e">
        <f>#REF!</f>
        <v>#REF!</v>
      </c>
      <c r="J78" s="912" t="e">
        <f>I78*1.05</f>
        <v>#REF!</v>
      </c>
      <c r="K78" s="913" t="e">
        <f>J78*1.05</f>
        <v>#REF!</v>
      </c>
    </row>
    <row r="79" spans="1:11" ht="13.5" thickBot="1">
      <c r="A79" s="788" t="s">
        <v>440</v>
      </c>
      <c r="B79" s="861" t="s">
        <v>574</v>
      </c>
      <c r="C79" s="789" t="s">
        <v>424</v>
      </c>
      <c r="D79" s="790" t="s">
        <v>585</v>
      </c>
      <c r="E79" s="790"/>
      <c r="F79" s="981"/>
      <c r="G79" s="1039"/>
      <c r="H79" s="1039"/>
      <c r="I79" s="1012" t="e">
        <f>I80++I83+I86</f>
        <v>#REF!</v>
      </c>
      <c r="J79" s="906" t="e">
        <f>J80++J83+J86</f>
        <v>#REF!</v>
      </c>
      <c r="K79" s="907" t="e">
        <f>K80++K83+K86</f>
        <v>#REF!</v>
      </c>
    </row>
    <row r="80" spans="1:11" ht="12.75">
      <c r="A80" s="791" t="s">
        <v>256</v>
      </c>
      <c r="B80" s="801" t="s">
        <v>606</v>
      </c>
      <c r="C80" s="792">
        <v>968</v>
      </c>
      <c r="D80" s="793">
        <v>401</v>
      </c>
      <c r="E80" s="793"/>
      <c r="F80" s="970"/>
      <c r="G80" s="796"/>
      <c r="H80" s="796"/>
      <c r="I80" s="1013" t="e">
        <f aca="true" t="shared" si="3" ref="I80:K81">I81</f>
        <v>#REF!</v>
      </c>
      <c r="J80" s="908" t="e">
        <f t="shared" si="3"/>
        <v>#REF!</v>
      </c>
      <c r="K80" s="909" t="e">
        <f t="shared" si="3"/>
        <v>#REF!</v>
      </c>
    </row>
    <row r="81" spans="1:11" ht="45">
      <c r="A81" s="749" t="s">
        <v>77</v>
      </c>
      <c r="B81" s="766" t="s">
        <v>675</v>
      </c>
      <c r="C81" s="735">
        <v>968</v>
      </c>
      <c r="D81" s="727">
        <v>401</v>
      </c>
      <c r="E81" s="727" t="s">
        <v>607</v>
      </c>
      <c r="F81" s="825"/>
      <c r="G81" s="727"/>
      <c r="H81" s="727"/>
      <c r="I81" s="1014" t="e">
        <f t="shared" si="3"/>
        <v>#REF!</v>
      </c>
      <c r="J81" s="910" t="e">
        <f t="shared" si="3"/>
        <v>#REF!</v>
      </c>
      <c r="K81" s="911" t="e">
        <f t="shared" si="3"/>
        <v>#REF!</v>
      </c>
    </row>
    <row r="82" spans="1:11" ht="67.5">
      <c r="A82" s="752" t="s">
        <v>740</v>
      </c>
      <c r="B82" s="765" t="s">
        <v>655</v>
      </c>
      <c r="C82" s="769">
        <v>968</v>
      </c>
      <c r="D82" s="722">
        <v>401</v>
      </c>
      <c r="E82" s="722" t="s">
        <v>607</v>
      </c>
      <c r="F82" s="828">
        <v>810</v>
      </c>
      <c r="G82" s="722"/>
      <c r="H82" s="722"/>
      <c r="I82" s="1017" t="e">
        <f>#REF!</f>
        <v>#REF!</v>
      </c>
      <c r="J82" s="912" t="e">
        <f>I82*1.05</f>
        <v>#REF!</v>
      </c>
      <c r="K82" s="913" t="e">
        <f>J82*1.05</f>
        <v>#REF!</v>
      </c>
    </row>
    <row r="83" spans="1:11" ht="12.75">
      <c r="A83" s="791" t="s">
        <v>520</v>
      </c>
      <c r="B83" s="801" t="s">
        <v>712</v>
      </c>
      <c r="C83" s="792">
        <v>968</v>
      </c>
      <c r="D83" s="793">
        <v>410</v>
      </c>
      <c r="E83" s="793"/>
      <c r="F83" s="970"/>
      <c r="G83" s="796"/>
      <c r="H83" s="796"/>
      <c r="I83" s="1013" t="e">
        <f>I84</f>
        <v>#REF!</v>
      </c>
      <c r="J83" s="916"/>
      <c r="K83" s="917"/>
    </row>
    <row r="84" spans="1:11" ht="22.5">
      <c r="A84" s="749" t="s">
        <v>70</v>
      </c>
      <c r="B84" s="766" t="s">
        <v>713</v>
      </c>
      <c r="C84" s="735">
        <v>968</v>
      </c>
      <c r="D84" s="727">
        <v>410</v>
      </c>
      <c r="E84" s="727" t="s">
        <v>711</v>
      </c>
      <c r="F84" s="825"/>
      <c r="G84" s="727"/>
      <c r="H84" s="727"/>
      <c r="I84" s="1014" t="e">
        <f>I85</f>
        <v>#REF!</v>
      </c>
      <c r="J84" s="916"/>
      <c r="K84" s="917"/>
    </row>
    <row r="85" spans="1:11" ht="22.5">
      <c r="A85" s="752" t="s">
        <v>608</v>
      </c>
      <c r="B85" s="765" t="s">
        <v>653</v>
      </c>
      <c r="C85" s="769">
        <v>968</v>
      </c>
      <c r="D85" s="722">
        <v>410</v>
      </c>
      <c r="E85" s="722" t="s">
        <v>711</v>
      </c>
      <c r="F85" s="828">
        <v>240</v>
      </c>
      <c r="G85" s="722"/>
      <c r="H85" s="722"/>
      <c r="I85" s="1017" t="e">
        <f>#REF!</f>
        <v>#REF!</v>
      </c>
      <c r="J85" s="916"/>
      <c r="K85" s="917"/>
    </row>
    <row r="86" spans="1:11" ht="22.5">
      <c r="A86" s="791">
        <v>8</v>
      </c>
      <c r="B86" s="867" t="s">
        <v>575</v>
      </c>
      <c r="C86" s="792" t="s">
        <v>424</v>
      </c>
      <c r="D86" s="793" t="s">
        <v>584</v>
      </c>
      <c r="E86" s="793"/>
      <c r="F86" s="970"/>
      <c r="G86" s="796"/>
      <c r="H86" s="796"/>
      <c r="I86" s="1013" t="e">
        <f aca="true" t="shared" si="4" ref="I86:K87">I87</f>
        <v>#REF!</v>
      </c>
      <c r="J86" s="908" t="e">
        <f t="shared" si="4"/>
        <v>#REF!</v>
      </c>
      <c r="K86" s="909" t="e">
        <f t="shared" si="4"/>
        <v>#REF!</v>
      </c>
    </row>
    <row r="87" spans="1:11" ht="45">
      <c r="A87" s="749" t="s">
        <v>70</v>
      </c>
      <c r="B87" s="766" t="s">
        <v>577</v>
      </c>
      <c r="C87" s="735">
        <v>968</v>
      </c>
      <c r="D87" s="727">
        <v>412</v>
      </c>
      <c r="E87" s="727" t="s">
        <v>576</v>
      </c>
      <c r="F87" s="825"/>
      <c r="G87" s="727"/>
      <c r="H87" s="727"/>
      <c r="I87" s="1014" t="e">
        <f t="shared" si="4"/>
        <v>#REF!</v>
      </c>
      <c r="J87" s="910" t="e">
        <f t="shared" si="4"/>
        <v>#REF!</v>
      </c>
      <c r="K87" s="911" t="e">
        <f t="shared" si="4"/>
        <v>#REF!</v>
      </c>
    </row>
    <row r="88" spans="1:11" ht="13.5" thickBot="1">
      <c r="A88" s="751" t="s">
        <v>741</v>
      </c>
      <c r="B88" s="765" t="e">
        <f>#REF!</f>
        <v>#REF!</v>
      </c>
      <c r="C88" s="770">
        <v>968</v>
      </c>
      <c r="D88" s="724">
        <v>412</v>
      </c>
      <c r="E88" s="724" t="s">
        <v>576</v>
      </c>
      <c r="F88" s="975" t="e">
        <f>#REF!</f>
        <v>#REF!</v>
      </c>
      <c r="G88" s="722"/>
      <c r="H88" s="722"/>
      <c r="I88" s="1018" t="e">
        <f>#REF!</f>
        <v>#REF!</v>
      </c>
      <c r="J88" s="912" t="e">
        <f>I88*1.05</f>
        <v>#REF!</v>
      </c>
      <c r="K88" s="913" t="e">
        <f>J88*1.05</f>
        <v>#REF!</v>
      </c>
    </row>
    <row r="89" spans="1:11" ht="23.25" thickBot="1">
      <c r="A89" s="788" t="s">
        <v>441</v>
      </c>
      <c r="B89" s="861" t="s">
        <v>194</v>
      </c>
      <c r="C89" s="789" t="s">
        <v>424</v>
      </c>
      <c r="D89" s="790" t="s">
        <v>304</v>
      </c>
      <c r="E89" s="790"/>
      <c r="F89" s="969"/>
      <c r="G89" s="1036"/>
      <c r="H89" s="1036"/>
      <c r="I89" s="1012" t="e">
        <f>I90</f>
        <v>#REF!</v>
      </c>
      <c r="J89" s="906" t="e">
        <f>J90</f>
        <v>#REF!</v>
      </c>
      <c r="K89" s="907" t="e">
        <f>K90</f>
        <v>#REF!</v>
      </c>
    </row>
    <row r="90" spans="1:11" ht="12.75">
      <c r="A90" s="791" t="s">
        <v>296</v>
      </c>
      <c r="B90" s="862" t="s">
        <v>305</v>
      </c>
      <c r="C90" s="792" t="s">
        <v>424</v>
      </c>
      <c r="D90" s="793" t="s">
        <v>306</v>
      </c>
      <c r="E90" s="793"/>
      <c r="F90" s="970"/>
      <c r="G90" s="796"/>
      <c r="H90" s="796"/>
      <c r="I90" s="1013" t="e">
        <f>I91+I100+I107+I116</f>
        <v>#REF!</v>
      </c>
      <c r="J90" s="908" t="e">
        <f>J91+J100+J107+J116</f>
        <v>#REF!</v>
      </c>
      <c r="K90" s="909" t="e">
        <f>K91+K100+K107+K116</f>
        <v>#REF!</v>
      </c>
    </row>
    <row r="91" spans="1:11" ht="33.75">
      <c r="A91" s="775" t="s">
        <v>71</v>
      </c>
      <c r="B91" s="870" t="s">
        <v>697</v>
      </c>
      <c r="C91" s="733" t="s">
        <v>424</v>
      </c>
      <c r="D91" s="734" t="s">
        <v>306</v>
      </c>
      <c r="E91" s="734" t="s">
        <v>307</v>
      </c>
      <c r="F91" s="986"/>
      <c r="G91" s="734"/>
      <c r="H91" s="734"/>
      <c r="I91" s="1025" t="e">
        <f>I92+I94+I96+I98</f>
        <v>#REF!</v>
      </c>
      <c r="J91" s="930" t="e">
        <f>J92+J94+J96+J98</f>
        <v>#REF!</v>
      </c>
      <c r="K91" s="931" t="e">
        <f>K92+K94+K96+K98</f>
        <v>#REF!</v>
      </c>
    </row>
    <row r="92" spans="1:11" ht="12.75">
      <c r="A92" s="749" t="s">
        <v>72</v>
      </c>
      <c r="B92" s="871" t="e">
        <f>#REF!</f>
        <v>#REF!</v>
      </c>
      <c r="C92" s="725" t="s">
        <v>424</v>
      </c>
      <c r="D92" s="726" t="s">
        <v>306</v>
      </c>
      <c r="E92" s="726" t="s">
        <v>309</v>
      </c>
      <c r="F92" s="971"/>
      <c r="G92" s="726"/>
      <c r="H92" s="726"/>
      <c r="I92" s="1014" t="e">
        <f>SUM(I93:I93)</f>
        <v>#REF!</v>
      </c>
      <c r="J92" s="910" t="e">
        <f>SUM(J93:J93)</f>
        <v>#REF!</v>
      </c>
      <c r="K92" s="911" t="e">
        <f>SUM(K93:K93)</f>
        <v>#REF!</v>
      </c>
    </row>
    <row r="93" spans="1:11" ht="12.75">
      <c r="A93" s="748" t="s">
        <v>609</v>
      </c>
      <c r="B93" s="765" t="e">
        <f>#REF!</f>
        <v>#REF!</v>
      </c>
      <c r="C93" s="714" t="s">
        <v>424</v>
      </c>
      <c r="D93" s="715" t="s">
        <v>306</v>
      </c>
      <c r="E93" s="715" t="s">
        <v>309</v>
      </c>
      <c r="F93" s="972" t="e">
        <f>#REF!</f>
        <v>#REF!</v>
      </c>
      <c r="G93" s="715"/>
      <c r="H93" s="715"/>
      <c r="I93" s="1015" t="e">
        <f>#REF!</f>
        <v>#REF!</v>
      </c>
      <c r="J93" s="912" t="e">
        <f>I93*1.05</f>
        <v>#REF!</v>
      </c>
      <c r="K93" s="913" t="e">
        <f>J93*1.05</f>
        <v>#REF!</v>
      </c>
    </row>
    <row r="94" spans="1:11" ht="45">
      <c r="A94" s="749" t="s">
        <v>610</v>
      </c>
      <c r="B94" s="871" t="s">
        <v>698</v>
      </c>
      <c r="C94" s="725" t="s">
        <v>424</v>
      </c>
      <c r="D94" s="726" t="s">
        <v>306</v>
      </c>
      <c r="E94" s="726" t="s">
        <v>310</v>
      </c>
      <c r="F94" s="971"/>
      <c r="G94" s="726"/>
      <c r="H94" s="726"/>
      <c r="I94" s="1014" t="e">
        <f>I95</f>
        <v>#REF!</v>
      </c>
      <c r="J94" s="910" t="e">
        <f>J95</f>
        <v>#REF!</v>
      </c>
      <c r="K94" s="911" t="e">
        <f>K95</f>
        <v>#REF!</v>
      </c>
    </row>
    <row r="95" spans="1:11" ht="12.75">
      <c r="A95" s="748" t="s">
        <v>611</v>
      </c>
      <c r="B95" s="765" t="e">
        <f>#REF!</f>
        <v>#REF!</v>
      </c>
      <c r="C95" s="714" t="s">
        <v>424</v>
      </c>
      <c r="D95" s="715" t="s">
        <v>306</v>
      </c>
      <c r="E95" s="715" t="s">
        <v>310</v>
      </c>
      <c r="F95" s="972" t="e">
        <f>#REF!</f>
        <v>#REF!</v>
      </c>
      <c r="G95" s="715"/>
      <c r="H95" s="715"/>
      <c r="I95" s="1015" t="e">
        <f>#REF!</f>
        <v>#REF!</v>
      </c>
      <c r="J95" s="912" t="e">
        <f>I95*1.05</f>
        <v>#REF!</v>
      </c>
      <c r="K95" s="913" t="e">
        <f>J95*1.05</f>
        <v>#REF!</v>
      </c>
    </row>
    <row r="96" spans="1:11" ht="22.5">
      <c r="A96" s="749" t="s">
        <v>612</v>
      </c>
      <c r="B96" s="863" t="s">
        <v>24</v>
      </c>
      <c r="C96" s="725" t="s">
        <v>424</v>
      </c>
      <c r="D96" s="726" t="s">
        <v>306</v>
      </c>
      <c r="E96" s="726" t="s">
        <v>311</v>
      </c>
      <c r="F96" s="971"/>
      <c r="G96" s="726"/>
      <c r="H96" s="726"/>
      <c r="I96" s="1014" t="e">
        <f>SUM(I97:I97)</f>
        <v>#REF!</v>
      </c>
      <c r="J96" s="910" t="e">
        <f>SUM(J97:J97)</f>
        <v>#REF!</v>
      </c>
      <c r="K96" s="911" t="e">
        <f>SUM(K97:K97)</f>
        <v>#REF!</v>
      </c>
    </row>
    <row r="97" spans="1:11" ht="12.75">
      <c r="A97" s="748" t="s">
        <v>613</v>
      </c>
      <c r="B97" s="765" t="e">
        <f>#REF!</f>
        <v>#REF!</v>
      </c>
      <c r="C97" s="714" t="s">
        <v>424</v>
      </c>
      <c r="D97" s="715" t="s">
        <v>306</v>
      </c>
      <c r="E97" s="715" t="s">
        <v>311</v>
      </c>
      <c r="F97" s="972" t="e">
        <f>#REF!</f>
        <v>#REF!</v>
      </c>
      <c r="G97" s="715"/>
      <c r="H97" s="715"/>
      <c r="I97" s="1015" t="e">
        <f>#REF!</f>
        <v>#REF!</v>
      </c>
      <c r="J97" s="912" t="e">
        <f>I97*1.05</f>
        <v>#REF!</v>
      </c>
      <c r="K97" s="913" t="e">
        <f>J97*1.05</f>
        <v>#REF!</v>
      </c>
    </row>
    <row r="98" spans="1:11" ht="90">
      <c r="A98" s="749" t="s">
        <v>699</v>
      </c>
      <c r="B98" s="863" t="s">
        <v>595</v>
      </c>
      <c r="C98" s="725" t="s">
        <v>424</v>
      </c>
      <c r="D98" s="726" t="s">
        <v>306</v>
      </c>
      <c r="E98" s="726" t="s">
        <v>313</v>
      </c>
      <c r="F98" s="971"/>
      <c r="G98" s="726"/>
      <c r="H98" s="726"/>
      <c r="I98" s="1014" t="e">
        <f>I99</f>
        <v>#REF!</v>
      </c>
      <c r="J98" s="910" t="e">
        <f>J99</f>
        <v>#REF!</v>
      </c>
      <c r="K98" s="911" t="e">
        <f>K99</f>
        <v>#REF!</v>
      </c>
    </row>
    <row r="99" spans="1:11" ht="12.75">
      <c r="A99" s="748" t="s">
        <v>700</v>
      </c>
      <c r="B99" s="765" t="e">
        <f>#REF!</f>
        <v>#REF!</v>
      </c>
      <c r="C99" s="714" t="s">
        <v>424</v>
      </c>
      <c r="D99" s="715" t="s">
        <v>306</v>
      </c>
      <c r="E99" s="715" t="s">
        <v>313</v>
      </c>
      <c r="F99" s="972" t="e">
        <f>#REF!</f>
        <v>#REF!</v>
      </c>
      <c r="G99" s="715"/>
      <c r="H99" s="715"/>
      <c r="I99" s="1015" t="e">
        <f>#REF!</f>
        <v>#REF!</v>
      </c>
      <c r="J99" s="912" t="e">
        <f>I99*1.05</f>
        <v>#REF!</v>
      </c>
      <c r="K99" s="913" t="e">
        <f>J99*1.05</f>
        <v>#REF!</v>
      </c>
    </row>
    <row r="100" spans="1:11" ht="45">
      <c r="A100" s="776" t="s">
        <v>614</v>
      </c>
      <c r="B100" s="870" t="s">
        <v>686</v>
      </c>
      <c r="C100" s="733" t="s">
        <v>424</v>
      </c>
      <c r="D100" s="734" t="s">
        <v>306</v>
      </c>
      <c r="E100" s="734" t="s">
        <v>314</v>
      </c>
      <c r="F100" s="987"/>
      <c r="G100" s="1042"/>
      <c r="H100" s="1042"/>
      <c r="I100" s="1025" t="e">
        <f>I101+I103+I105</f>
        <v>#REF!</v>
      </c>
      <c r="J100" s="930" t="e">
        <f>J101+J103+J105</f>
        <v>#REF!</v>
      </c>
      <c r="K100" s="931" t="e">
        <f>K101+K103+K105</f>
        <v>#REF!</v>
      </c>
    </row>
    <row r="101" spans="1:11" ht="33.75">
      <c r="A101" s="749" t="s">
        <v>615</v>
      </c>
      <c r="B101" s="863" t="s">
        <v>355</v>
      </c>
      <c r="C101" s="725" t="s">
        <v>424</v>
      </c>
      <c r="D101" s="726" t="s">
        <v>306</v>
      </c>
      <c r="E101" s="726" t="s">
        <v>356</v>
      </c>
      <c r="F101" s="971"/>
      <c r="G101" s="726"/>
      <c r="H101" s="726"/>
      <c r="I101" s="1014" t="e">
        <f>I102</f>
        <v>#REF!</v>
      </c>
      <c r="J101" s="910" t="e">
        <f>J102</f>
        <v>#REF!</v>
      </c>
      <c r="K101" s="911" t="e">
        <f>K102</f>
        <v>#REF!</v>
      </c>
    </row>
    <row r="102" spans="1:11" ht="12.75">
      <c r="A102" s="753" t="s">
        <v>616</v>
      </c>
      <c r="B102" s="765" t="e">
        <f>#REF!</f>
        <v>#REF!</v>
      </c>
      <c r="C102" s="714" t="s">
        <v>424</v>
      </c>
      <c r="D102" s="715" t="s">
        <v>306</v>
      </c>
      <c r="E102" s="715" t="s">
        <v>356</v>
      </c>
      <c r="F102" s="972" t="e">
        <f>#REF!</f>
        <v>#REF!</v>
      </c>
      <c r="G102" s="715"/>
      <c r="H102" s="715"/>
      <c r="I102" s="1015" t="e">
        <f>#REF!</f>
        <v>#REF!</v>
      </c>
      <c r="J102" s="912" t="e">
        <f>I102*1.05</f>
        <v>#REF!</v>
      </c>
      <c r="K102" s="913" t="e">
        <f>J102*1.05</f>
        <v>#REF!</v>
      </c>
    </row>
    <row r="103" spans="1:11" ht="45">
      <c r="A103" s="749" t="s">
        <v>617</v>
      </c>
      <c r="B103" s="871" t="s">
        <v>357</v>
      </c>
      <c r="C103" s="725" t="s">
        <v>424</v>
      </c>
      <c r="D103" s="726" t="s">
        <v>306</v>
      </c>
      <c r="E103" s="726" t="s">
        <v>301</v>
      </c>
      <c r="F103" s="971"/>
      <c r="G103" s="726"/>
      <c r="H103" s="726"/>
      <c r="I103" s="1014" t="e">
        <f>I104</f>
        <v>#REF!</v>
      </c>
      <c r="J103" s="910" t="e">
        <f>J104</f>
        <v>#REF!</v>
      </c>
      <c r="K103" s="911" t="e">
        <f>K104</f>
        <v>#REF!</v>
      </c>
    </row>
    <row r="104" spans="1:11" ht="12.75">
      <c r="A104" s="753" t="s">
        <v>618</v>
      </c>
      <c r="B104" s="765" t="e">
        <f>#REF!</f>
        <v>#REF!</v>
      </c>
      <c r="C104" s="714" t="s">
        <v>424</v>
      </c>
      <c r="D104" s="715" t="s">
        <v>306</v>
      </c>
      <c r="E104" s="715" t="s">
        <v>301</v>
      </c>
      <c r="F104" s="972" t="e">
        <f>#REF!</f>
        <v>#REF!</v>
      </c>
      <c r="G104" s="715"/>
      <c r="H104" s="715"/>
      <c r="I104" s="1015" t="e">
        <f>#REF!</f>
        <v>#REF!</v>
      </c>
      <c r="J104" s="912" t="e">
        <f>I104*1.05</f>
        <v>#REF!</v>
      </c>
      <c r="K104" s="913" t="e">
        <f>J104*1.05</f>
        <v>#REF!</v>
      </c>
    </row>
    <row r="105" spans="1:11" ht="33.75">
      <c r="A105" s="756" t="s">
        <v>619</v>
      </c>
      <c r="B105" s="871" t="s">
        <v>300</v>
      </c>
      <c r="C105" s="725" t="s">
        <v>424</v>
      </c>
      <c r="D105" s="726" t="s">
        <v>306</v>
      </c>
      <c r="E105" s="726" t="s">
        <v>687</v>
      </c>
      <c r="F105" s="971"/>
      <c r="G105" s="726"/>
      <c r="H105" s="726"/>
      <c r="I105" s="1014" t="e">
        <f>I106</f>
        <v>#REF!</v>
      </c>
      <c r="J105" s="910" t="e">
        <f>J106</f>
        <v>#REF!</v>
      </c>
      <c r="K105" s="911" t="e">
        <f>K106</f>
        <v>#REF!</v>
      </c>
    </row>
    <row r="106" spans="1:11" ht="12.75">
      <c r="A106" s="754" t="s">
        <v>620</v>
      </c>
      <c r="B106" s="765" t="e">
        <f>#REF!</f>
        <v>#REF!</v>
      </c>
      <c r="C106" s="714" t="s">
        <v>424</v>
      </c>
      <c r="D106" s="715" t="s">
        <v>306</v>
      </c>
      <c r="E106" s="715" t="s">
        <v>687</v>
      </c>
      <c r="F106" s="972" t="e">
        <f>#REF!</f>
        <v>#REF!</v>
      </c>
      <c r="G106" s="715"/>
      <c r="H106" s="715"/>
      <c r="I106" s="1015" t="e">
        <f>#REF!</f>
        <v>#REF!</v>
      </c>
      <c r="J106" s="912" t="e">
        <f>I106*1.05</f>
        <v>#REF!</v>
      </c>
      <c r="K106" s="913" t="e">
        <f>J106*1.05</f>
        <v>#REF!</v>
      </c>
    </row>
    <row r="107" spans="1:11" ht="33.75">
      <c r="A107" s="776" t="s">
        <v>621</v>
      </c>
      <c r="B107" s="872" t="s">
        <v>471</v>
      </c>
      <c r="C107" s="733" t="s">
        <v>424</v>
      </c>
      <c r="D107" s="734" t="s">
        <v>306</v>
      </c>
      <c r="E107" s="734" t="s">
        <v>472</v>
      </c>
      <c r="F107" s="988"/>
      <c r="G107" s="1043"/>
      <c r="H107" s="1043"/>
      <c r="I107" s="1025" t="e">
        <f>I108+I110+I114+I112</f>
        <v>#REF!</v>
      </c>
      <c r="J107" s="930" t="e">
        <f>J108+J110+J114+J112</f>
        <v>#REF!</v>
      </c>
      <c r="K107" s="931" t="e">
        <f>K108+K110+K114+K112</f>
        <v>#REF!</v>
      </c>
    </row>
    <row r="108" spans="1:11" ht="45">
      <c r="A108" s="756" t="s">
        <v>622</v>
      </c>
      <c r="B108" s="766" t="s">
        <v>688</v>
      </c>
      <c r="C108" s="725" t="s">
        <v>424</v>
      </c>
      <c r="D108" s="726" t="s">
        <v>306</v>
      </c>
      <c r="E108" s="726" t="s">
        <v>470</v>
      </c>
      <c r="F108" s="971"/>
      <c r="G108" s="726"/>
      <c r="H108" s="726"/>
      <c r="I108" s="1014" t="e">
        <f>SUM(I109:I109)</f>
        <v>#REF!</v>
      </c>
      <c r="J108" s="910" t="e">
        <f>SUM(J109:J109)</f>
        <v>#REF!</v>
      </c>
      <c r="K108" s="911" t="e">
        <f>SUM(K109:K109)</f>
        <v>#REF!</v>
      </c>
    </row>
    <row r="109" spans="1:11" ht="12.75">
      <c r="A109" s="754" t="s">
        <v>623</v>
      </c>
      <c r="B109" s="765" t="e">
        <f>#REF!</f>
        <v>#REF!</v>
      </c>
      <c r="C109" s="714" t="s">
        <v>424</v>
      </c>
      <c r="D109" s="715" t="s">
        <v>306</v>
      </c>
      <c r="E109" s="715" t="s">
        <v>470</v>
      </c>
      <c r="F109" s="972" t="e">
        <f>#REF!</f>
        <v>#REF!</v>
      </c>
      <c r="G109" s="715"/>
      <c r="H109" s="715"/>
      <c r="I109" s="1015" t="e">
        <f>#REF!</f>
        <v>#REF!</v>
      </c>
      <c r="J109" s="912" t="e">
        <f>I109*1.05</f>
        <v>#REF!</v>
      </c>
      <c r="K109" s="913" t="e">
        <f>J109*1.05</f>
        <v>#REF!</v>
      </c>
    </row>
    <row r="110" spans="1:11" ht="33.75">
      <c r="A110" s="749" t="s">
        <v>624</v>
      </c>
      <c r="B110" s="766" t="s">
        <v>689</v>
      </c>
      <c r="C110" s="725" t="s">
        <v>424</v>
      </c>
      <c r="D110" s="726" t="s">
        <v>306</v>
      </c>
      <c r="E110" s="726" t="s">
        <v>473</v>
      </c>
      <c r="F110" s="971"/>
      <c r="G110" s="726"/>
      <c r="H110" s="726"/>
      <c r="I110" s="1014" t="e">
        <f>I111</f>
        <v>#REF!</v>
      </c>
      <c r="J110" s="910" t="e">
        <f>J111</f>
        <v>#REF!</v>
      </c>
      <c r="K110" s="911" t="e">
        <f>K111</f>
        <v>#REF!</v>
      </c>
    </row>
    <row r="111" spans="1:11" ht="12.75">
      <c r="A111" s="753" t="s">
        <v>625</v>
      </c>
      <c r="B111" s="765" t="e">
        <f>#REF!</f>
        <v>#REF!</v>
      </c>
      <c r="C111" s="714" t="s">
        <v>424</v>
      </c>
      <c r="D111" s="715" t="s">
        <v>306</v>
      </c>
      <c r="E111" s="715" t="s">
        <v>473</v>
      </c>
      <c r="F111" s="972" t="e">
        <f>#REF!</f>
        <v>#REF!</v>
      </c>
      <c r="G111" s="715"/>
      <c r="H111" s="715"/>
      <c r="I111" s="1015" t="e">
        <f>#REF!</f>
        <v>#REF!</v>
      </c>
      <c r="J111" s="912" t="e">
        <f>I111*1.05</f>
        <v>#REF!</v>
      </c>
      <c r="K111" s="913" t="e">
        <f>J111*1.05</f>
        <v>#REF!</v>
      </c>
    </row>
    <row r="112" spans="1:11" ht="78.75">
      <c r="A112" s="756" t="s">
        <v>626</v>
      </c>
      <c r="B112" s="766" t="s">
        <v>708</v>
      </c>
      <c r="C112" s="735">
        <v>968</v>
      </c>
      <c r="D112" s="727">
        <v>503</v>
      </c>
      <c r="E112" s="727" t="str">
        <f>E113</f>
        <v>600 03 04</v>
      </c>
      <c r="F112" s="989"/>
      <c r="G112" s="715"/>
      <c r="H112" s="715"/>
      <c r="I112" s="1015" t="e">
        <f>I113</f>
        <v>#REF!</v>
      </c>
      <c r="J112" s="920" t="e">
        <f>J113</f>
        <v>#REF!</v>
      </c>
      <c r="K112" s="921" t="e">
        <f>K113</f>
        <v>#REF!</v>
      </c>
    </row>
    <row r="113" spans="1:11" ht="12.75">
      <c r="A113" s="753" t="s">
        <v>627</v>
      </c>
      <c r="B113" s="765" t="e">
        <f>#REF!</f>
        <v>#REF!</v>
      </c>
      <c r="C113" s="714" t="s">
        <v>424</v>
      </c>
      <c r="D113" s="715" t="s">
        <v>306</v>
      </c>
      <c r="E113" s="715" t="s">
        <v>707</v>
      </c>
      <c r="F113" s="972" t="e">
        <f>#REF!</f>
        <v>#REF!</v>
      </c>
      <c r="G113" s="715"/>
      <c r="H113" s="715"/>
      <c r="I113" s="1015" t="e">
        <f>#REF!</f>
        <v>#REF!</v>
      </c>
      <c r="J113" s="912" t="e">
        <f>I113*1.05</f>
        <v>#REF!</v>
      </c>
      <c r="K113" s="913" t="e">
        <f>J113*1.05</f>
        <v>#REF!</v>
      </c>
    </row>
    <row r="114" spans="1:11" ht="45">
      <c r="A114" s="756" t="s">
        <v>709</v>
      </c>
      <c r="B114" s="766" t="s">
        <v>691</v>
      </c>
      <c r="C114" s="735">
        <v>968</v>
      </c>
      <c r="D114" s="727">
        <v>503</v>
      </c>
      <c r="E114" s="727" t="str">
        <f>E115</f>
        <v>600 03 05</v>
      </c>
      <c r="F114" s="990"/>
      <c r="G114" s="737"/>
      <c r="H114" s="737"/>
      <c r="I114" s="1014" t="e">
        <f>I115</f>
        <v>#REF!</v>
      </c>
      <c r="J114" s="910" t="e">
        <f>J115</f>
        <v>#REF!</v>
      </c>
      <c r="K114" s="911" t="e">
        <f>K115</f>
        <v>#REF!</v>
      </c>
    </row>
    <row r="115" spans="1:11" ht="12.75">
      <c r="A115" s="753" t="s">
        <v>710</v>
      </c>
      <c r="B115" s="765" t="e">
        <f>#REF!</f>
        <v>#REF!</v>
      </c>
      <c r="C115" s="714" t="s">
        <v>424</v>
      </c>
      <c r="D115" s="715" t="s">
        <v>306</v>
      </c>
      <c r="E115" s="715" t="s">
        <v>690</v>
      </c>
      <c r="F115" s="972" t="e">
        <f>#REF!</f>
        <v>#REF!</v>
      </c>
      <c r="G115" s="715"/>
      <c r="H115" s="715"/>
      <c r="I115" s="1015" t="e">
        <f>#REF!</f>
        <v>#REF!</v>
      </c>
      <c r="J115" s="912" t="e">
        <f>I115*1.05</f>
        <v>#REF!</v>
      </c>
      <c r="K115" s="913" t="e">
        <f>J115*1.05</f>
        <v>#REF!</v>
      </c>
    </row>
    <row r="116" spans="1:11" ht="22.5">
      <c r="A116" s="776" t="s">
        <v>628</v>
      </c>
      <c r="B116" s="872" t="s">
        <v>692</v>
      </c>
      <c r="C116" s="733" t="s">
        <v>424</v>
      </c>
      <c r="D116" s="734" t="s">
        <v>306</v>
      </c>
      <c r="E116" s="734" t="s">
        <v>474</v>
      </c>
      <c r="F116" s="991"/>
      <c r="G116" s="1044"/>
      <c r="H116" s="1044"/>
      <c r="I116" s="1025" t="e">
        <f>I117+I119+I121</f>
        <v>#REF!</v>
      </c>
      <c r="J116" s="930" t="e">
        <f>J117+J119+J121</f>
        <v>#REF!</v>
      </c>
      <c r="K116" s="931" t="e">
        <f>K117+K119+K121</f>
        <v>#REF!</v>
      </c>
    </row>
    <row r="117" spans="1:11" ht="56.25">
      <c r="A117" s="756" t="s">
        <v>629</v>
      </c>
      <c r="B117" s="766" t="s">
        <v>693</v>
      </c>
      <c r="C117" s="725" t="s">
        <v>424</v>
      </c>
      <c r="D117" s="726" t="s">
        <v>306</v>
      </c>
      <c r="E117" s="726" t="s">
        <v>475</v>
      </c>
      <c r="F117" s="990"/>
      <c r="G117" s="737"/>
      <c r="H117" s="737"/>
      <c r="I117" s="1014" t="e">
        <f>I118</f>
        <v>#REF!</v>
      </c>
      <c r="J117" s="910" t="e">
        <f>J118</f>
        <v>#REF!</v>
      </c>
      <c r="K117" s="911" t="e">
        <f>K118</f>
        <v>#REF!</v>
      </c>
    </row>
    <row r="118" spans="1:11" ht="12.75">
      <c r="A118" s="753" t="s">
        <v>630</v>
      </c>
      <c r="B118" s="765" t="e">
        <f>#REF!</f>
        <v>#REF!</v>
      </c>
      <c r="C118" s="714" t="s">
        <v>424</v>
      </c>
      <c r="D118" s="715" t="s">
        <v>306</v>
      </c>
      <c r="E118" s="715" t="s">
        <v>475</v>
      </c>
      <c r="F118" s="972" t="e">
        <f>#REF!</f>
        <v>#REF!</v>
      </c>
      <c r="G118" s="715"/>
      <c r="H118" s="715"/>
      <c r="I118" s="1015" t="e">
        <f>#REF!</f>
        <v>#REF!</v>
      </c>
      <c r="J118" s="912" t="e">
        <f>I118*1.05</f>
        <v>#REF!</v>
      </c>
      <c r="K118" s="913" t="e">
        <f>J118*1.05</f>
        <v>#REF!</v>
      </c>
    </row>
    <row r="119" spans="1:11" ht="33.75">
      <c r="A119" s="756" t="s">
        <v>631</v>
      </c>
      <c r="B119" s="766" t="s">
        <v>694</v>
      </c>
      <c r="C119" s="725" t="s">
        <v>424</v>
      </c>
      <c r="D119" s="726" t="s">
        <v>306</v>
      </c>
      <c r="E119" s="726" t="s">
        <v>489</v>
      </c>
      <c r="F119" s="990"/>
      <c r="G119" s="737"/>
      <c r="H119" s="737"/>
      <c r="I119" s="1014" t="e">
        <f>I120</f>
        <v>#REF!</v>
      </c>
      <c r="J119" s="910" t="e">
        <f>J120</f>
        <v>#REF!</v>
      </c>
      <c r="K119" s="911" t="e">
        <f>K120</f>
        <v>#REF!</v>
      </c>
    </row>
    <row r="120" spans="1:11" ht="12.75">
      <c r="A120" s="753" t="s">
        <v>632</v>
      </c>
      <c r="B120" s="765" t="e">
        <f>#REF!</f>
        <v>#REF!</v>
      </c>
      <c r="C120" s="714" t="s">
        <v>424</v>
      </c>
      <c r="D120" s="715" t="s">
        <v>306</v>
      </c>
      <c r="E120" s="715" t="s">
        <v>489</v>
      </c>
      <c r="F120" s="972" t="e">
        <f>#REF!</f>
        <v>#REF!</v>
      </c>
      <c r="G120" s="715"/>
      <c r="H120" s="715"/>
      <c r="I120" s="1015" t="e">
        <f>#REF!</f>
        <v>#REF!</v>
      </c>
      <c r="J120" s="912" t="e">
        <f>I120*1.05</f>
        <v>#REF!</v>
      </c>
      <c r="K120" s="913" t="e">
        <f>J120*1.05</f>
        <v>#REF!</v>
      </c>
    </row>
    <row r="121" spans="1:11" ht="56.25">
      <c r="A121" s="756" t="s">
        <v>701</v>
      </c>
      <c r="B121" s="871" t="s">
        <v>112</v>
      </c>
      <c r="C121" s="725" t="s">
        <v>424</v>
      </c>
      <c r="D121" s="726" t="s">
        <v>306</v>
      </c>
      <c r="E121" s="726" t="s">
        <v>582</v>
      </c>
      <c r="F121" s="990"/>
      <c r="G121" s="737"/>
      <c r="H121" s="737"/>
      <c r="I121" s="1014" t="e">
        <f>I122</f>
        <v>#REF!</v>
      </c>
      <c r="J121" s="910" t="e">
        <f>J122</f>
        <v>#REF!</v>
      </c>
      <c r="K121" s="911" t="e">
        <f>K122</f>
        <v>#REF!</v>
      </c>
    </row>
    <row r="122" spans="1:11" ht="13.5" thickBot="1">
      <c r="A122" s="753" t="s">
        <v>702</v>
      </c>
      <c r="B122" s="765" t="e">
        <f>#REF!</f>
        <v>#REF!</v>
      </c>
      <c r="C122" s="714" t="s">
        <v>424</v>
      </c>
      <c r="D122" s="715" t="s">
        <v>306</v>
      </c>
      <c r="E122" s="715" t="s">
        <v>582</v>
      </c>
      <c r="F122" s="972" t="e">
        <f>#REF!</f>
        <v>#REF!</v>
      </c>
      <c r="G122" s="715"/>
      <c r="H122" s="715"/>
      <c r="I122" s="1015" t="e">
        <f>#REF!</f>
        <v>#REF!</v>
      </c>
      <c r="J122" s="912" t="e">
        <f>I122*1.05</f>
        <v>#REF!</v>
      </c>
      <c r="K122" s="913" t="e">
        <f>J122*1.05</f>
        <v>#REF!</v>
      </c>
    </row>
    <row r="123" spans="1:11" ht="13.5" thickBot="1">
      <c r="A123" s="802" t="s">
        <v>442</v>
      </c>
      <c r="B123" s="861" t="s">
        <v>492</v>
      </c>
      <c r="C123" s="789" t="s">
        <v>424</v>
      </c>
      <c r="D123" s="790" t="s">
        <v>493</v>
      </c>
      <c r="E123" s="803"/>
      <c r="F123" s="992"/>
      <c r="G123" s="1045"/>
      <c r="H123" s="1045"/>
      <c r="I123" s="1012" t="e">
        <f aca="true" t="shared" si="5" ref="I123:K125">I124</f>
        <v>#REF!</v>
      </c>
      <c r="J123" s="906" t="e">
        <f t="shared" si="5"/>
        <v>#REF!</v>
      </c>
      <c r="K123" s="907" t="e">
        <f t="shared" si="5"/>
        <v>#REF!</v>
      </c>
    </row>
    <row r="124" spans="1:11" ht="22.5">
      <c r="A124" s="804" t="s">
        <v>297</v>
      </c>
      <c r="B124" s="862" t="s">
        <v>495</v>
      </c>
      <c r="C124" s="792" t="s">
        <v>424</v>
      </c>
      <c r="D124" s="793" t="s">
        <v>494</v>
      </c>
      <c r="E124" s="800"/>
      <c r="F124" s="982"/>
      <c r="G124" s="1040"/>
      <c r="H124" s="1040"/>
      <c r="I124" s="1013" t="e">
        <f t="shared" si="5"/>
        <v>#REF!</v>
      </c>
      <c r="J124" s="908" t="e">
        <f t="shared" si="5"/>
        <v>#REF!</v>
      </c>
      <c r="K124" s="909" t="e">
        <f t="shared" si="5"/>
        <v>#REF!</v>
      </c>
    </row>
    <row r="125" spans="1:11" ht="45">
      <c r="A125" s="756" t="s">
        <v>7</v>
      </c>
      <c r="B125" s="873" t="s">
        <v>496</v>
      </c>
      <c r="C125" s="725" t="s">
        <v>424</v>
      </c>
      <c r="D125" s="726" t="s">
        <v>494</v>
      </c>
      <c r="E125" s="726" t="s">
        <v>497</v>
      </c>
      <c r="F125" s="993"/>
      <c r="G125" s="726"/>
      <c r="H125" s="726"/>
      <c r="I125" s="1014" t="e">
        <f t="shared" si="5"/>
        <v>#REF!</v>
      </c>
      <c r="J125" s="910" t="e">
        <f t="shared" si="5"/>
        <v>#REF!</v>
      </c>
      <c r="K125" s="911" t="e">
        <f t="shared" si="5"/>
        <v>#REF!</v>
      </c>
    </row>
    <row r="126" spans="1:11" ht="13.5" thickBot="1">
      <c r="A126" s="755" t="s">
        <v>8</v>
      </c>
      <c r="B126" s="765" t="e">
        <f>#REF!</f>
        <v>#REF!</v>
      </c>
      <c r="C126" s="731" t="s">
        <v>424</v>
      </c>
      <c r="D126" s="732" t="s">
        <v>494</v>
      </c>
      <c r="E126" s="732" t="s">
        <v>497</v>
      </c>
      <c r="F126" s="985" t="e">
        <f>#REF!</f>
        <v>#REF!</v>
      </c>
      <c r="G126" s="715"/>
      <c r="H126" s="715"/>
      <c r="I126" s="1024" t="e">
        <f>#REF!</f>
        <v>#REF!</v>
      </c>
      <c r="J126" s="912" t="e">
        <f>I126*1.05</f>
        <v>#REF!</v>
      </c>
      <c r="K126" s="913" t="e">
        <f>J126*1.05</f>
        <v>#REF!</v>
      </c>
    </row>
    <row r="127" spans="1:11" ht="13.5" thickBot="1">
      <c r="A127" s="802" t="s">
        <v>443</v>
      </c>
      <c r="B127" s="861" t="s">
        <v>201</v>
      </c>
      <c r="C127" s="789" t="s">
        <v>424</v>
      </c>
      <c r="D127" s="790" t="s">
        <v>285</v>
      </c>
      <c r="E127" s="803"/>
      <c r="F127" s="981"/>
      <c r="G127" s="1039"/>
      <c r="H127" s="1039"/>
      <c r="I127" s="1012" t="e">
        <f>I134+I139+I128</f>
        <v>#REF!</v>
      </c>
      <c r="J127" s="906" t="e">
        <f>J134+J139+J128</f>
        <v>#REF!</v>
      </c>
      <c r="K127" s="907" t="e">
        <f>K134+K139+K128</f>
        <v>#REF!</v>
      </c>
    </row>
    <row r="128" spans="1:11" ht="45">
      <c r="A128" s="804" t="s">
        <v>73</v>
      </c>
      <c r="B128" s="862" t="s">
        <v>714</v>
      </c>
      <c r="C128" s="792" t="s">
        <v>424</v>
      </c>
      <c r="D128" s="793" t="s">
        <v>715</v>
      </c>
      <c r="E128" s="800"/>
      <c r="F128" s="994"/>
      <c r="G128" s="1046"/>
      <c r="H128" s="1046"/>
      <c r="I128" s="1013" t="e">
        <f>I129</f>
        <v>#REF!</v>
      </c>
      <c r="J128" s="908" t="e">
        <f>J129</f>
        <v>#REF!</v>
      </c>
      <c r="K128" s="909" t="e">
        <f>K129</f>
        <v>#REF!</v>
      </c>
    </row>
    <row r="129" spans="1:11" ht="112.5">
      <c r="A129" s="756" t="s">
        <v>74</v>
      </c>
      <c r="B129" s="863" t="s">
        <v>722</v>
      </c>
      <c r="C129" s="725" t="s">
        <v>424</v>
      </c>
      <c r="D129" s="726" t="s">
        <v>715</v>
      </c>
      <c r="E129" s="726" t="e">
        <f>#REF!</f>
        <v>#REF!</v>
      </c>
      <c r="F129" s="971"/>
      <c r="G129" s="726"/>
      <c r="H129" s="726"/>
      <c r="I129" s="1014" t="e">
        <f>I130+I132</f>
        <v>#REF!</v>
      </c>
      <c r="J129" s="910" t="e">
        <f>J130+J132</f>
        <v>#REF!</v>
      </c>
      <c r="K129" s="911" t="e">
        <f>K130+K132</f>
        <v>#REF!</v>
      </c>
    </row>
    <row r="130" spans="1:11" ht="78.75">
      <c r="A130" s="819" t="s">
        <v>75</v>
      </c>
      <c r="B130" s="863" t="s">
        <v>725</v>
      </c>
      <c r="C130" s="725" t="s">
        <v>424</v>
      </c>
      <c r="D130" s="726" t="s">
        <v>715</v>
      </c>
      <c r="E130" s="726" t="e">
        <f>E131</f>
        <v>#REF!</v>
      </c>
      <c r="F130" s="971"/>
      <c r="G130" s="726"/>
      <c r="H130" s="726"/>
      <c r="I130" s="1014" t="e">
        <f>I131</f>
        <v>#REF!</v>
      </c>
      <c r="J130" s="910" t="e">
        <f>J131</f>
        <v>#REF!</v>
      </c>
      <c r="K130" s="911" t="e">
        <f>K131</f>
        <v>#REF!</v>
      </c>
    </row>
    <row r="131" spans="1:11" ht="12.75">
      <c r="A131" s="753" t="s">
        <v>746</v>
      </c>
      <c r="B131" s="765" t="e">
        <f>#REF!</f>
        <v>#REF!</v>
      </c>
      <c r="C131" s="714" t="s">
        <v>424</v>
      </c>
      <c r="D131" s="715">
        <v>705</v>
      </c>
      <c r="E131" s="715" t="e">
        <f>#REF!</f>
        <v>#REF!</v>
      </c>
      <c r="F131" s="972" t="e">
        <f>#REF!</f>
        <v>#REF!</v>
      </c>
      <c r="G131" s="715"/>
      <c r="H131" s="715"/>
      <c r="I131" s="1015" t="e">
        <f>#REF!</f>
        <v>#REF!</v>
      </c>
      <c r="J131" s="912" t="e">
        <f>I131*1.05</f>
        <v>#REF!</v>
      </c>
      <c r="K131" s="913" t="e">
        <f>J131*1.05</f>
        <v>#REF!</v>
      </c>
    </row>
    <row r="132" spans="1:11" ht="45">
      <c r="A132" s="820" t="s">
        <v>747</v>
      </c>
      <c r="B132" s="766" t="s">
        <v>726</v>
      </c>
      <c r="C132" s="725" t="s">
        <v>424</v>
      </c>
      <c r="D132" s="726" t="s">
        <v>715</v>
      </c>
      <c r="E132" s="726" t="e">
        <f>E133</f>
        <v>#REF!</v>
      </c>
      <c r="F132" s="971"/>
      <c r="G132" s="726"/>
      <c r="H132" s="726"/>
      <c r="I132" s="1014" t="e">
        <f>I133</f>
        <v>#REF!</v>
      </c>
      <c r="J132" s="910" t="e">
        <f>J133</f>
        <v>#REF!</v>
      </c>
      <c r="K132" s="911" t="e">
        <f>K133</f>
        <v>#REF!</v>
      </c>
    </row>
    <row r="133" spans="1:11" ht="12.75">
      <c r="A133" s="753" t="s">
        <v>748</v>
      </c>
      <c r="B133" s="765" t="e">
        <f>#REF!</f>
        <v>#REF!</v>
      </c>
      <c r="C133" s="714" t="s">
        <v>424</v>
      </c>
      <c r="D133" s="715">
        <v>705</v>
      </c>
      <c r="E133" s="715" t="e">
        <f>#REF!</f>
        <v>#REF!</v>
      </c>
      <c r="F133" s="972" t="e">
        <f>#REF!</f>
        <v>#REF!</v>
      </c>
      <c r="G133" s="715"/>
      <c r="H133" s="715"/>
      <c r="I133" s="1015" t="e">
        <f>#REF!</f>
        <v>#REF!</v>
      </c>
      <c r="J133" s="912" t="e">
        <f>I133*1.05</f>
        <v>#REF!</v>
      </c>
      <c r="K133" s="913" t="e">
        <f>J133*1.05</f>
        <v>#REF!</v>
      </c>
    </row>
    <row r="134" spans="1:11" ht="22.5">
      <c r="A134" s="804" t="s">
        <v>1</v>
      </c>
      <c r="B134" s="862" t="s">
        <v>284</v>
      </c>
      <c r="C134" s="792" t="s">
        <v>424</v>
      </c>
      <c r="D134" s="793" t="s">
        <v>286</v>
      </c>
      <c r="E134" s="800"/>
      <c r="F134" s="994"/>
      <c r="G134" s="1046"/>
      <c r="H134" s="1046"/>
      <c r="I134" s="1013" t="e">
        <f>I135+I137</f>
        <v>#REF!</v>
      </c>
      <c r="J134" s="908" t="e">
        <f>J135+J137</f>
        <v>#REF!</v>
      </c>
      <c r="K134" s="909" t="e">
        <f>K135+K137</f>
        <v>#REF!</v>
      </c>
    </row>
    <row r="135" spans="1:11" ht="45">
      <c r="A135" s="756" t="s">
        <v>2</v>
      </c>
      <c r="B135" s="863" t="s">
        <v>739</v>
      </c>
      <c r="C135" s="725" t="s">
        <v>424</v>
      </c>
      <c r="D135" s="726" t="s">
        <v>286</v>
      </c>
      <c r="E135" s="726" t="s">
        <v>187</v>
      </c>
      <c r="F135" s="971"/>
      <c r="G135" s="726"/>
      <c r="H135" s="726"/>
      <c r="I135" s="1014" t="e">
        <f>I136</f>
        <v>#REF!</v>
      </c>
      <c r="J135" s="910" t="e">
        <f>J136</f>
        <v>#REF!</v>
      </c>
      <c r="K135" s="911" t="e">
        <f>K136</f>
        <v>#REF!</v>
      </c>
    </row>
    <row r="136" spans="1:11" ht="12.75">
      <c r="A136" s="753" t="s">
        <v>3</v>
      </c>
      <c r="B136" s="765" t="e">
        <f>#REF!</f>
        <v>#REF!</v>
      </c>
      <c r="C136" s="714" t="s">
        <v>424</v>
      </c>
      <c r="D136" s="715" t="s">
        <v>286</v>
      </c>
      <c r="E136" s="715" t="s">
        <v>187</v>
      </c>
      <c r="F136" s="972" t="e">
        <f>#REF!</f>
        <v>#REF!</v>
      </c>
      <c r="G136" s="715"/>
      <c r="H136" s="715"/>
      <c r="I136" s="1015" t="e">
        <f>#REF!</f>
        <v>#REF!</v>
      </c>
      <c r="J136" s="912" t="e">
        <f>I136*1.05</f>
        <v>#REF!</v>
      </c>
      <c r="K136" s="913" t="e">
        <f>J136*1.05</f>
        <v>#REF!</v>
      </c>
    </row>
    <row r="137" spans="1:11" ht="67.5">
      <c r="A137" s="756" t="s">
        <v>643</v>
      </c>
      <c r="B137" s="863" t="s">
        <v>288</v>
      </c>
      <c r="C137" s="725" t="s">
        <v>424</v>
      </c>
      <c r="D137" s="726" t="s">
        <v>286</v>
      </c>
      <c r="E137" s="726" t="s">
        <v>188</v>
      </c>
      <c r="F137" s="971"/>
      <c r="G137" s="726"/>
      <c r="H137" s="726"/>
      <c r="I137" s="1014" t="e">
        <f>I138</f>
        <v>#REF!</v>
      </c>
      <c r="J137" s="910" t="e">
        <f>J138</f>
        <v>#REF!</v>
      </c>
      <c r="K137" s="911" t="e">
        <f>K138</f>
        <v>#REF!</v>
      </c>
    </row>
    <row r="138" spans="1:11" ht="12.75">
      <c r="A138" s="753" t="s">
        <v>644</v>
      </c>
      <c r="B138" s="765" t="e">
        <f>#REF!</f>
        <v>#REF!</v>
      </c>
      <c r="C138" s="714" t="s">
        <v>424</v>
      </c>
      <c r="D138" s="715" t="s">
        <v>286</v>
      </c>
      <c r="E138" s="715" t="s">
        <v>188</v>
      </c>
      <c r="F138" s="972" t="e">
        <f>#REF!</f>
        <v>#REF!</v>
      </c>
      <c r="G138" s="715"/>
      <c r="H138" s="715"/>
      <c r="I138" s="1015" t="e">
        <f>#REF!</f>
        <v>#REF!</v>
      </c>
      <c r="J138" s="912" t="e">
        <f>I138*1.05</f>
        <v>#REF!</v>
      </c>
      <c r="K138" s="913" t="e">
        <f>J138*1.05</f>
        <v>#REF!</v>
      </c>
    </row>
    <row r="139" spans="1:11" ht="22.5">
      <c r="A139" s="805" t="s">
        <v>382</v>
      </c>
      <c r="B139" s="874" t="s">
        <v>10</v>
      </c>
      <c r="C139" s="795" t="s">
        <v>424</v>
      </c>
      <c r="D139" s="796" t="s">
        <v>14</v>
      </c>
      <c r="E139" s="800"/>
      <c r="F139" s="995"/>
      <c r="G139" s="1046"/>
      <c r="H139" s="1046"/>
      <c r="I139" s="1016" t="e">
        <f>I140+I142</f>
        <v>#REF!</v>
      </c>
      <c r="J139" s="914" t="e">
        <f>J140+J142</f>
        <v>#REF!</v>
      </c>
      <c r="K139" s="915" t="e">
        <f>K140+K142</f>
        <v>#REF!</v>
      </c>
    </row>
    <row r="140" spans="1:11" ht="56.25">
      <c r="A140" s="756" t="s">
        <v>385</v>
      </c>
      <c r="B140" s="766" t="s">
        <v>677</v>
      </c>
      <c r="C140" s="725" t="s">
        <v>424</v>
      </c>
      <c r="D140" s="726" t="s">
        <v>14</v>
      </c>
      <c r="E140" s="726" t="s">
        <v>316</v>
      </c>
      <c r="F140" s="971"/>
      <c r="G140" s="726"/>
      <c r="H140" s="726"/>
      <c r="I140" s="1014" t="e">
        <f>I141</f>
        <v>#REF!</v>
      </c>
      <c r="J140" s="910" t="e">
        <f>J141</f>
        <v>#REF!</v>
      </c>
      <c r="K140" s="911" t="e">
        <f>K141</f>
        <v>#REF!</v>
      </c>
    </row>
    <row r="141" spans="1:11" ht="12.75">
      <c r="A141" s="755" t="s">
        <v>386</v>
      </c>
      <c r="B141" s="765" t="e">
        <f>#REF!</f>
        <v>#REF!</v>
      </c>
      <c r="C141" s="731" t="s">
        <v>424</v>
      </c>
      <c r="D141" s="732" t="s">
        <v>14</v>
      </c>
      <c r="E141" s="732" t="s">
        <v>316</v>
      </c>
      <c r="F141" s="985" t="e">
        <f>#REF!</f>
        <v>#REF!</v>
      </c>
      <c r="G141" s="715"/>
      <c r="H141" s="715"/>
      <c r="I141" s="1024" t="e">
        <f>#REF!</f>
        <v>#REF!</v>
      </c>
      <c r="J141" s="912" t="e">
        <f>I141*1.05</f>
        <v>#REF!</v>
      </c>
      <c r="K141" s="913" t="e">
        <f>J141*1.05</f>
        <v>#REF!</v>
      </c>
    </row>
    <row r="142" spans="1:11" ht="45">
      <c r="A142" s="756" t="s">
        <v>593</v>
      </c>
      <c r="B142" s="766" t="s">
        <v>679</v>
      </c>
      <c r="C142" s="725" t="s">
        <v>424</v>
      </c>
      <c r="D142" s="726" t="s">
        <v>14</v>
      </c>
      <c r="E142" s="726" t="s">
        <v>121</v>
      </c>
      <c r="F142" s="971"/>
      <c r="G142" s="726"/>
      <c r="H142" s="726"/>
      <c r="I142" s="1014" t="e">
        <f>I143</f>
        <v>#REF!</v>
      </c>
      <c r="J142" s="910" t="e">
        <f>J143</f>
        <v>#REF!</v>
      </c>
      <c r="K142" s="911" t="e">
        <f>K143</f>
        <v>#REF!</v>
      </c>
    </row>
    <row r="143" spans="1:11" ht="13.5" thickBot="1">
      <c r="A143" s="755" t="s">
        <v>594</v>
      </c>
      <c r="B143" s="765" t="e">
        <f>#REF!</f>
        <v>#REF!</v>
      </c>
      <c r="C143" s="731" t="s">
        <v>424</v>
      </c>
      <c r="D143" s="732" t="s">
        <v>14</v>
      </c>
      <c r="E143" s="732" t="s">
        <v>121</v>
      </c>
      <c r="F143" s="985" t="e">
        <f>#REF!</f>
        <v>#REF!</v>
      </c>
      <c r="G143" s="715"/>
      <c r="H143" s="715"/>
      <c r="I143" s="1024" t="e">
        <f>#REF!</f>
        <v>#REF!</v>
      </c>
      <c r="J143" s="912" t="e">
        <f>I143*1.05</f>
        <v>#REF!</v>
      </c>
      <c r="K143" s="913" t="e">
        <f>J143*1.05</f>
        <v>#REF!</v>
      </c>
    </row>
    <row r="144" spans="1:11" ht="13.5" thickBot="1">
      <c r="A144" s="802" t="s">
        <v>358</v>
      </c>
      <c r="B144" s="861" t="s">
        <v>596</v>
      </c>
      <c r="C144" s="789" t="s">
        <v>424</v>
      </c>
      <c r="D144" s="790" t="s">
        <v>289</v>
      </c>
      <c r="E144" s="806"/>
      <c r="F144" s="996"/>
      <c r="G144" s="1047"/>
      <c r="H144" s="1047"/>
      <c r="I144" s="1012" t="e">
        <f>I145</f>
        <v>#REF!</v>
      </c>
      <c r="J144" s="906" t="e">
        <f>J145</f>
        <v>#REF!</v>
      </c>
      <c r="K144" s="907" t="e">
        <f>K145</f>
        <v>#REF!</v>
      </c>
    </row>
    <row r="145" spans="1:11" ht="12.75">
      <c r="A145" s="804" t="s">
        <v>383</v>
      </c>
      <c r="B145" s="862" t="s">
        <v>453</v>
      </c>
      <c r="C145" s="792" t="s">
        <v>424</v>
      </c>
      <c r="D145" s="793" t="s">
        <v>290</v>
      </c>
      <c r="E145" s="807"/>
      <c r="F145" s="997"/>
      <c r="G145" s="797"/>
      <c r="H145" s="797"/>
      <c r="I145" s="1013" t="e">
        <f>I146+I148</f>
        <v>#REF!</v>
      </c>
      <c r="J145" s="908" t="e">
        <f>J146+J148</f>
        <v>#REF!</v>
      </c>
      <c r="K145" s="909" t="e">
        <f>K146+K148</f>
        <v>#REF!</v>
      </c>
    </row>
    <row r="146" spans="1:11" ht="56.25">
      <c r="A146" s="756" t="s">
        <v>387</v>
      </c>
      <c r="B146" s="871" t="s">
        <v>704</v>
      </c>
      <c r="C146" s="725" t="s">
        <v>424</v>
      </c>
      <c r="D146" s="737" t="s">
        <v>290</v>
      </c>
      <c r="E146" s="737" t="s">
        <v>703</v>
      </c>
      <c r="F146" s="998"/>
      <c r="G146" s="737"/>
      <c r="H146" s="737"/>
      <c r="I146" s="1014" t="e">
        <f>I147</f>
        <v>#REF!</v>
      </c>
      <c r="J146" s="910" t="e">
        <f>J147</f>
        <v>#REF!</v>
      </c>
      <c r="K146" s="911" t="e">
        <f>K147</f>
        <v>#REF!</v>
      </c>
    </row>
    <row r="147" spans="1:11" ht="12.75">
      <c r="A147" s="755" t="s">
        <v>388</v>
      </c>
      <c r="B147" s="765" t="e">
        <f>#REF!</f>
        <v>#REF!</v>
      </c>
      <c r="C147" s="714" t="s">
        <v>424</v>
      </c>
      <c r="D147" s="715" t="s">
        <v>290</v>
      </c>
      <c r="E147" s="715" t="s">
        <v>703</v>
      </c>
      <c r="F147" s="972" t="e">
        <f>#REF!</f>
        <v>#REF!</v>
      </c>
      <c r="G147" s="715"/>
      <c r="H147" s="715"/>
      <c r="I147" s="1015" t="e">
        <f>#REF!</f>
        <v>#REF!</v>
      </c>
      <c r="J147" s="912" t="e">
        <f>I147*1.05</f>
        <v>#REF!</v>
      </c>
      <c r="K147" s="913" t="e">
        <f>J147*1.05</f>
        <v>#REF!</v>
      </c>
    </row>
    <row r="148" spans="1:11" ht="45">
      <c r="A148" s="756" t="s">
        <v>635</v>
      </c>
      <c r="B148" s="766" t="s">
        <v>586</v>
      </c>
      <c r="C148" s="735">
        <v>968</v>
      </c>
      <c r="D148" s="727">
        <v>801</v>
      </c>
      <c r="E148" s="727" t="str">
        <f>E149</f>
        <v>440 01 02</v>
      </c>
      <c r="F148" s="825"/>
      <c r="G148" s="727"/>
      <c r="H148" s="727"/>
      <c r="I148" s="1014" t="e">
        <f>I149</f>
        <v>#REF!</v>
      </c>
      <c r="J148" s="910" t="e">
        <f>J149</f>
        <v>#REF!</v>
      </c>
      <c r="K148" s="911" t="e">
        <f>K149</f>
        <v>#REF!</v>
      </c>
    </row>
    <row r="149" spans="1:11" ht="13.5" thickBot="1">
      <c r="A149" s="755" t="s">
        <v>636</v>
      </c>
      <c r="B149" s="765" t="e">
        <f>#REF!</f>
        <v>#REF!</v>
      </c>
      <c r="C149" s="770">
        <v>968</v>
      </c>
      <c r="D149" s="724">
        <v>801</v>
      </c>
      <c r="E149" s="724" t="s">
        <v>705</v>
      </c>
      <c r="F149" s="975" t="e">
        <f>#REF!</f>
        <v>#REF!</v>
      </c>
      <c r="G149" s="722"/>
      <c r="H149" s="722"/>
      <c r="I149" s="1018" t="e">
        <f>#REF!</f>
        <v>#REF!</v>
      </c>
      <c r="J149" s="912" t="e">
        <f>I149*1.05</f>
        <v>#REF!</v>
      </c>
      <c r="K149" s="913" t="e">
        <f>J149*1.05</f>
        <v>#REF!</v>
      </c>
    </row>
    <row r="150" spans="1:11" ht="13.5" thickBot="1">
      <c r="A150" s="802" t="s">
        <v>113</v>
      </c>
      <c r="B150" s="875" t="s">
        <v>202</v>
      </c>
      <c r="C150" s="789" t="s">
        <v>424</v>
      </c>
      <c r="D150" s="806" t="s">
        <v>251</v>
      </c>
      <c r="E150" s="806"/>
      <c r="F150" s="996"/>
      <c r="G150" s="1047"/>
      <c r="H150" s="1047"/>
      <c r="I150" s="1012" t="e">
        <f>I151+I154</f>
        <v>#REF!</v>
      </c>
      <c r="J150" s="906">
        <f>J151+J154</f>
        <v>14791.800000000001</v>
      </c>
      <c r="K150" s="907">
        <f>K151+K154</f>
        <v>15711.8</v>
      </c>
    </row>
    <row r="151" spans="1:11" ht="22.5">
      <c r="A151" s="805" t="s">
        <v>25</v>
      </c>
      <c r="B151" s="865" t="s">
        <v>639</v>
      </c>
      <c r="C151" s="795" t="s">
        <v>424</v>
      </c>
      <c r="D151" s="797" t="s">
        <v>642</v>
      </c>
      <c r="E151" s="797"/>
      <c r="F151" s="978"/>
      <c r="G151" s="797"/>
      <c r="H151" s="797"/>
      <c r="I151" s="1016" t="e">
        <f aca="true" t="shared" si="6" ref="I151:K152">I152</f>
        <v>#REF!</v>
      </c>
      <c r="J151" s="914">
        <f t="shared" si="6"/>
        <v>556.6</v>
      </c>
      <c r="K151" s="915">
        <f t="shared" si="6"/>
        <v>584.4</v>
      </c>
    </row>
    <row r="152" spans="1:11" ht="12.75">
      <c r="A152" s="756" t="s">
        <v>29</v>
      </c>
      <c r="B152" s="766" t="e">
        <f>#REF!</f>
        <v>#REF!</v>
      </c>
      <c r="C152" s="725" t="s">
        <v>424</v>
      </c>
      <c r="D152" s="737" t="s">
        <v>642</v>
      </c>
      <c r="E152" s="727" t="s">
        <v>641</v>
      </c>
      <c r="F152" s="825"/>
      <c r="G152" s="727"/>
      <c r="H152" s="727"/>
      <c r="I152" s="1014" t="e">
        <f t="shared" si="6"/>
        <v>#REF!</v>
      </c>
      <c r="J152" s="910">
        <f t="shared" si="6"/>
        <v>556.6</v>
      </c>
      <c r="K152" s="911">
        <f t="shared" si="6"/>
        <v>584.4</v>
      </c>
    </row>
    <row r="153" spans="1:11" ht="45">
      <c r="A153" s="753" t="s">
        <v>30</v>
      </c>
      <c r="B153" s="783" t="s">
        <v>720</v>
      </c>
      <c r="C153" s="714" t="s">
        <v>424</v>
      </c>
      <c r="D153" s="739" t="s">
        <v>642</v>
      </c>
      <c r="E153" s="829" t="s">
        <v>641</v>
      </c>
      <c r="F153" s="974">
        <v>314</v>
      </c>
      <c r="G153" s="782"/>
      <c r="H153" s="782"/>
      <c r="I153" s="1015" t="e">
        <f>#REF!</f>
        <v>#REF!</v>
      </c>
      <c r="J153" s="912">
        <v>556.6</v>
      </c>
      <c r="K153" s="913">
        <v>584.4</v>
      </c>
    </row>
    <row r="154" spans="1:11" ht="12.75">
      <c r="A154" s="805" t="s">
        <v>50</v>
      </c>
      <c r="B154" s="865" t="s">
        <v>460</v>
      </c>
      <c r="C154" s="795" t="s">
        <v>424</v>
      </c>
      <c r="D154" s="797" t="s">
        <v>534</v>
      </c>
      <c r="E154" s="797"/>
      <c r="F154" s="978"/>
      <c r="G154" s="797"/>
      <c r="H154" s="797"/>
      <c r="I154" s="1016" t="e">
        <f>I155+I157+I159</f>
        <v>#REF!</v>
      </c>
      <c r="J154" s="914">
        <f>J155+J157+J159</f>
        <v>14235.2</v>
      </c>
      <c r="K154" s="915">
        <f>K155+K157+K159</f>
        <v>15127.4</v>
      </c>
    </row>
    <row r="155" spans="1:11" ht="45">
      <c r="A155" s="756" t="s">
        <v>51</v>
      </c>
      <c r="B155" s="766" t="s">
        <v>45</v>
      </c>
      <c r="C155" s="725" t="s">
        <v>424</v>
      </c>
      <c r="D155" s="737" t="s">
        <v>534</v>
      </c>
      <c r="E155" s="727" t="s">
        <v>43</v>
      </c>
      <c r="F155" s="825"/>
      <c r="G155" s="727"/>
      <c r="H155" s="727"/>
      <c r="I155" s="1014" t="e">
        <f>I156</f>
        <v>#REF!</v>
      </c>
      <c r="J155" s="910">
        <f>J156</f>
        <v>3628.3</v>
      </c>
      <c r="K155" s="911">
        <f>K156</f>
        <v>3863.9</v>
      </c>
    </row>
    <row r="156" spans="1:11" ht="45">
      <c r="A156" s="753" t="s">
        <v>52</v>
      </c>
      <c r="B156" s="765" t="s">
        <v>512</v>
      </c>
      <c r="C156" s="714" t="s">
        <v>424</v>
      </c>
      <c r="D156" s="739" t="s">
        <v>534</v>
      </c>
      <c r="E156" s="740" t="s">
        <v>43</v>
      </c>
      <c r="F156" s="828">
        <v>598</v>
      </c>
      <c r="G156" s="722"/>
      <c r="H156" s="722"/>
      <c r="I156" s="1017" t="e">
        <f>#REF!</f>
        <v>#REF!</v>
      </c>
      <c r="J156" s="912">
        <f>J14</f>
        <v>3628.3</v>
      </c>
      <c r="K156" s="913">
        <f>K14</f>
        <v>3863.9</v>
      </c>
    </row>
    <row r="157" spans="1:11" ht="22.5">
      <c r="A157" s="756" t="s">
        <v>742</v>
      </c>
      <c r="B157" s="863" t="s">
        <v>33</v>
      </c>
      <c r="C157" s="725" t="s">
        <v>424</v>
      </c>
      <c r="D157" s="737" t="s">
        <v>534</v>
      </c>
      <c r="E157" s="737" t="s">
        <v>34</v>
      </c>
      <c r="F157" s="998"/>
      <c r="G157" s="737"/>
      <c r="H157" s="737"/>
      <c r="I157" s="1014" t="e">
        <f>I158</f>
        <v>#REF!</v>
      </c>
      <c r="J157" s="910">
        <f>J158</f>
        <v>8312.4</v>
      </c>
      <c r="K157" s="911">
        <f>K158</f>
        <v>8820</v>
      </c>
    </row>
    <row r="158" spans="1:11" ht="45">
      <c r="A158" s="755" t="s">
        <v>743</v>
      </c>
      <c r="B158" s="864" t="s">
        <v>512</v>
      </c>
      <c r="C158" s="714" t="s">
        <v>424</v>
      </c>
      <c r="D158" s="739" t="s">
        <v>534</v>
      </c>
      <c r="E158" s="736" t="s">
        <v>34</v>
      </c>
      <c r="F158" s="999">
        <v>598</v>
      </c>
      <c r="G158" s="739"/>
      <c r="H158" s="739"/>
      <c r="I158" s="1015" t="e">
        <f>#REF!</f>
        <v>#REF!</v>
      </c>
      <c r="J158" s="912">
        <f>J16</f>
        <v>8312.4</v>
      </c>
      <c r="K158" s="913">
        <f>K16</f>
        <v>8820</v>
      </c>
    </row>
    <row r="159" spans="1:11" ht="33.75">
      <c r="A159" s="756" t="s">
        <v>744</v>
      </c>
      <c r="B159" s="863" t="s">
        <v>398</v>
      </c>
      <c r="C159" s="725" t="s">
        <v>424</v>
      </c>
      <c r="D159" s="737" t="s">
        <v>534</v>
      </c>
      <c r="E159" s="737" t="s">
        <v>35</v>
      </c>
      <c r="F159" s="998"/>
      <c r="G159" s="737"/>
      <c r="H159" s="737"/>
      <c r="I159" s="1014" t="e">
        <f>I160</f>
        <v>#REF!</v>
      </c>
      <c r="J159" s="910">
        <f>J160</f>
        <v>2294.5</v>
      </c>
      <c r="K159" s="911">
        <f>K160</f>
        <v>2443.5</v>
      </c>
    </row>
    <row r="160" spans="1:11" ht="45.75" thickBot="1">
      <c r="A160" s="755" t="s">
        <v>745</v>
      </c>
      <c r="B160" s="876" t="s">
        <v>512</v>
      </c>
      <c r="C160" s="731" t="s">
        <v>424</v>
      </c>
      <c r="D160" s="741" t="s">
        <v>534</v>
      </c>
      <c r="E160" s="742" t="s">
        <v>35</v>
      </c>
      <c r="F160" s="1000">
        <v>598</v>
      </c>
      <c r="G160" s="739"/>
      <c r="H160" s="739"/>
      <c r="I160" s="1024" t="e">
        <f>#REF!</f>
        <v>#REF!</v>
      </c>
      <c r="J160" s="912">
        <f>J17</f>
        <v>2294.5</v>
      </c>
      <c r="K160" s="913">
        <f>K17</f>
        <v>2443.5</v>
      </c>
    </row>
    <row r="161" spans="1:11" ht="57" thickBot="1">
      <c r="A161" s="758"/>
      <c r="B161" s="877" t="s">
        <v>570</v>
      </c>
      <c r="C161" s="808" t="s">
        <v>571</v>
      </c>
      <c r="D161" s="743"/>
      <c r="E161" s="744"/>
      <c r="F161" s="1001"/>
      <c r="G161" s="739"/>
      <c r="H161" s="739"/>
      <c r="I161" s="1026">
        <f>I162</f>
        <v>0</v>
      </c>
      <c r="J161" s="916"/>
      <c r="K161" s="917"/>
    </row>
    <row r="162" spans="1:11" ht="22.5">
      <c r="A162" s="809" t="s">
        <v>438</v>
      </c>
      <c r="B162" s="878" t="s">
        <v>81</v>
      </c>
      <c r="C162" s="810" t="s">
        <v>571</v>
      </c>
      <c r="D162" s="811" t="s">
        <v>349</v>
      </c>
      <c r="E162" s="811"/>
      <c r="F162" s="1002"/>
      <c r="G162" s="1048"/>
      <c r="H162" s="1048"/>
      <c r="I162" s="1027">
        <f>I163</f>
        <v>0</v>
      </c>
      <c r="J162" s="916"/>
      <c r="K162" s="917"/>
    </row>
    <row r="163" spans="1:11" ht="22.5">
      <c r="A163" s="805" t="s">
        <v>50</v>
      </c>
      <c r="B163" s="868" t="s">
        <v>16</v>
      </c>
      <c r="C163" s="795">
        <v>917</v>
      </c>
      <c r="D163" s="796" t="s">
        <v>389</v>
      </c>
      <c r="E163" s="745"/>
      <c r="F163" s="1003"/>
      <c r="G163" s="1049"/>
      <c r="H163" s="1049"/>
      <c r="I163" s="1016">
        <f>I164</f>
        <v>0</v>
      </c>
      <c r="J163" s="916"/>
      <c r="K163" s="917"/>
    </row>
    <row r="164" spans="1:11" ht="33.75">
      <c r="A164" s="756" t="s">
        <v>51</v>
      </c>
      <c r="B164" s="766" t="s">
        <v>119</v>
      </c>
      <c r="C164" s="735">
        <v>917</v>
      </c>
      <c r="D164" s="727" t="s">
        <v>389</v>
      </c>
      <c r="E164" s="727" t="s">
        <v>120</v>
      </c>
      <c r="F164" s="999"/>
      <c r="G164" s="739"/>
      <c r="H164" s="739"/>
      <c r="I164" s="1014">
        <f>I165</f>
        <v>0</v>
      </c>
      <c r="J164" s="916"/>
      <c r="K164" s="917"/>
    </row>
    <row r="165" spans="1:11" ht="23.25" thickBot="1">
      <c r="A165" s="755" t="s">
        <v>52</v>
      </c>
      <c r="B165" s="879" t="s">
        <v>322</v>
      </c>
      <c r="C165" s="746">
        <v>917</v>
      </c>
      <c r="D165" s="747" t="s">
        <v>389</v>
      </c>
      <c r="E165" s="747" t="s">
        <v>120</v>
      </c>
      <c r="F165" s="1004"/>
      <c r="G165" s="782"/>
      <c r="H165" s="782"/>
      <c r="I165" s="1024">
        <v>0</v>
      </c>
      <c r="J165" s="916"/>
      <c r="K165" s="917"/>
    </row>
    <row r="166" spans="1:11" ht="23.25" thickBot="1">
      <c r="A166" s="812" t="s">
        <v>587</v>
      </c>
      <c r="B166" s="880" t="s">
        <v>578</v>
      </c>
      <c r="C166" s="813">
        <v>968</v>
      </c>
      <c r="D166" s="814">
        <v>1100</v>
      </c>
      <c r="E166" s="814"/>
      <c r="F166" s="1005"/>
      <c r="G166" s="1050"/>
      <c r="H166" s="1050"/>
      <c r="I166" s="1028" t="e">
        <f aca="true" t="shared" si="7" ref="I166:K168">I167</f>
        <v>#REF!</v>
      </c>
      <c r="J166" s="932" t="e">
        <f t="shared" si="7"/>
        <v>#REF!</v>
      </c>
      <c r="K166" s="933" t="e">
        <f t="shared" si="7"/>
        <v>#REF!</v>
      </c>
    </row>
    <row r="167" spans="1:11" ht="12.75">
      <c r="A167" s="823" t="s">
        <v>645</v>
      </c>
      <c r="B167" s="881" t="s">
        <v>579</v>
      </c>
      <c r="C167" s="815">
        <v>968</v>
      </c>
      <c r="D167" s="816">
        <v>1102</v>
      </c>
      <c r="E167" s="816"/>
      <c r="F167" s="824"/>
      <c r="G167" s="1051"/>
      <c r="H167" s="1051"/>
      <c r="I167" s="1029" t="e">
        <f t="shared" si="7"/>
        <v>#REF!</v>
      </c>
      <c r="J167" s="934" t="e">
        <f t="shared" si="7"/>
        <v>#REF!</v>
      </c>
      <c r="K167" s="935" t="e">
        <f t="shared" si="7"/>
        <v>#REF!</v>
      </c>
    </row>
    <row r="168" spans="1:11" ht="67.5">
      <c r="A168" s="756" t="s">
        <v>646</v>
      </c>
      <c r="B168" s="766" t="s">
        <v>459</v>
      </c>
      <c r="C168" s="735">
        <v>968</v>
      </c>
      <c r="D168" s="727">
        <v>1102</v>
      </c>
      <c r="E168" s="727" t="str">
        <f>E169</f>
        <v>487 01 00</v>
      </c>
      <c r="F168" s="825"/>
      <c r="G168" s="727"/>
      <c r="H168" s="727"/>
      <c r="I168" s="1014" t="e">
        <f t="shared" si="7"/>
        <v>#REF!</v>
      </c>
      <c r="J168" s="910" t="e">
        <f t="shared" si="7"/>
        <v>#REF!</v>
      </c>
      <c r="K168" s="911" t="e">
        <f t="shared" si="7"/>
        <v>#REF!</v>
      </c>
    </row>
    <row r="169" spans="1:11" ht="12.75">
      <c r="A169" s="753" t="s">
        <v>647</v>
      </c>
      <c r="B169" s="882" t="e">
        <f>#REF!</f>
        <v>#REF!</v>
      </c>
      <c r="C169" s="722">
        <v>968</v>
      </c>
      <c r="D169" s="722">
        <v>1102</v>
      </c>
      <c r="E169" s="722" t="s">
        <v>674</v>
      </c>
      <c r="F169" s="828" t="e">
        <f>#REF!</f>
        <v>#REF!</v>
      </c>
      <c r="G169" s="722"/>
      <c r="H169" s="722"/>
      <c r="I169" s="1017" t="e">
        <f>SUM(I170:I171)</f>
        <v>#REF!</v>
      </c>
      <c r="J169" s="936" t="e">
        <f>SUM(J170:J171)</f>
        <v>#REF!</v>
      </c>
      <c r="K169" s="937" t="e">
        <f>SUM(K170:K171)</f>
        <v>#REF!</v>
      </c>
    </row>
    <row r="170" spans="1:11" ht="12.75">
      <c r="A170" s="753" t="s">
        <v>156</v>
      </c>
      <c r="B170" s="882" t="e">
        <f>#REF!</f>
        <v>#REF!</v>
      </c>
      <c r="C170" s="722">
        <v>968</v>
      </c>
      <c r="D170" s="722">
        <v>1102</v>
      </c>
      <c r="E170" s="722" t="s">
        <v>674</v>
      </c>
      <c r="F170" s="828" t="e">
        <f>#REF!</f>
        <v>#REF!</v>
      </c>
      <c r="G170" s="722"/>
      <c r="H170" s="722"/>
      <c r="I170" s="1017" t="e">
        <f>#REF!</f>
        <v>#REF!</v>
      </c>
      <c r="J170" s="912" t="e">
        <f>I170*1.05</f>
        <v>#REF!</v>
      </c>
      <c r="K170" s="913" t="e">
        <f>J170*1.05</f>
        <v>#REF!</v>
      </c>
    </row>
    <row r="171" spans="1:11" ht="13.5" thickBot="1">
      <c r="A171" s="821" t="s">
        <v>157</v>
      </c>
      <c r="B171" s="882" t="e">
        <f>#REF!</f>
        <v>#REF!</v>
      </c>
      <c r="C171" s="722">
        <v>968</v>
      </c>
      <c r="D171" s="722">
        <v>1102</v>
      </c>
      <c r="E171" s="722" t="s">
        <v>674</v>
      </c>
      <c r="F171" s="828" t="e">
        <f>#REF!</f>
        <v>#REF!</v>
      </c>
      <c r="G171" s="722"/>
      <c r="H171" s="722"/>
      <c r="I171" s="1030" t="e">
        <f>#REF!</f>
        <v>#REF!</v>
      </c>
      <c r="J171" s="912" t="e">
        <f>I171*1.05</f>
        <v>#REF!</v>
      </c>
      <c r="K171" s="913" t="e">
        <f>J171*1.05</f>
        <v>#REF!</v>
      </c>
    </row>
    <row r="172" spans="1:11" ht="23.25" thickBot="1">
      <c r="A172" s="822" t="s">
        <v>588</v>
      </c>
      <c r="B172" s="883" t="s">
        <v>580</v>
      </c>
      <c r="C172" s="826">
        <v>968</v>
      </c>
      <c r="D172" s="827">
        <v>1200</v>
      </c>
      <c r="E172" s="827"/>
      <c r="F172" s="1006"/>
      <c r="G172" s="1050"/>
      <c r="H172" s="1050"/>
      <c r="I172" s="1031" t="e">
        <f aca="true" t="shared" si="8" ref="I172:K174">I173</f>
        <v>#REF!</v>
      </c>
      <c r="J172" s="938" t="e">
        <f t="shared" si="8"/>
        <v>#REF!</v>
      </c>
      <c r="K172" s="939" t="e">
        <f t="shared" si="8"/>
        <v>#REF!</v>
      </c>
    </row>
    <row r="173" spans="1:11" ht="22.5">
      <c r="A173" s="777" t="s">
        <v>717</v>
      </c>
      <c r="B173" s="884" t="s">
        <v>454</v>
      </c>
      <c r="C173" s="778">
        <v>968</v>
      </c>
      <c r="D173" s="779">
        <v>1202</v>
      </c>
      <c r="E173" s="779"/>
      <c r="F173" s="1007"/>
      <c r="G173" s="1051"/>
      <c r="H173" s="1051"/>
      <c r="I173" s="1032" t="e">
        <f t="shared" si="8"/>
        <v>#REF!</v>
      </c>
      <c r="J173" s="940" t="e">
        <f t="shared" si="8"/>
        <v>#REF!</v>
      </c>
      <c r="K173" s="941" t="e">
        <f t="shared" si="8"/>
        <v>#REF!</v>
      </c>
    </row>
    <row r="174" spans="1:11" ht="33.75">
      <c r="A174" s="780" t="s">
        <v>718</v>
      </c>
      <c r="B174" s="764" t="s">
        <v>695</v>
      </c>
      <c r="C174" s="773">
        <v>968</v>
      </c>
      <c r="D174" s="774">
        <v>1202</v>
      </c>
      <c r="E174" s="774" t="s">
        <v>458</v>
      </c>
      <c r="F174" s="977"/>
      <c r="G174" s="774"/>
      <c r="H174" s="774"/>
      <c r="I174" s="1020" t="e">
        <f t="shared" si="8"/>
        <v>#REF!</v>
      </c>
      <c r="J174" s="922" t="e">
        <f t="shared" si="8"/>
        <v>#REF!</v>
      </c>
      <c r="K174" s="923" t="e">
        <f t="shared" si="8"/>
        <v>#REF!</v>
      </c>
    </row>
    <row r="175" spans="1:11" ht="13.5" thickBot="1">
      <c r="A175" s="757" t="s">
        <v>719</v>
      </c>
      <c r="B175" s="885" t="e">
        <f>#REF!</f>
        <v>#REF!</v>
      </c>
      <c r="C175" s="886">
        <v>968</v>
      </c>
      <c r="D175" s="887">
        <v>1202</v>
      </c>
      <c r="E175" s="887" t="s">
        <v>458</v>
      </c>
      <c r="F175" s="1008" t="e">
        <f>#REF!</f>
        <v>#REF!</v>
      </c>
      <c r="G175" s="722"/>
      <c r="H175" s="722"/>
      <c r="I175" s="1030" t="e">
        <f>#REF!</f>
        <v>#REF!</v>
      </c>
      <c r="J175" s="942" t="e">
        <f>I175*1.05</f>
        <v>#REF!</v>
      </c>
      <c r="K175" s="943" t="e">
        <f>J175*1.05</f>
        <v>#REF!</v>
      </c>
    </row>
    <row r="176" spans="1:11" ht="13.5" thickBot="1">
      <c r="A176" s="758"/>
      <c r="B176" s="852" t="s">
        <v>253</v>
      </c>
      <c r="C176" s="853"/>
      <c r="D176" s="854"/>
      <c r="E176" s="855"/>
      <c r="F176" s="856"/>
      <c r="G176" s="959"/>
      <c r="H176" s="959"/>
      <c r="I176" s="857" t="e">
        <f>I21+I36</f>
        <v>#REF!</v>
      </c>
      <c r="J176" s="528"/>
      <c r="K176" s="528"/>
    </row>
    <row r="177" spans="1:11" ht="16.5" thickBot="1">
      <c r="A177" s="833"/>
      <c r="B177" s="1450" t="s">
        <v>754</v>
      </c>
      <c r="C177" s="1451"/>
      <c r="D177" s="1451"/>
      <c r="E177" s="1451"/>
      <c r="F177" s="1452"/>
      <c r="G177" s="960"/>
      <c r="H177" s="960"/>
      <c r="I177" s="837" t="e">
        <f>I9-I18</f>
        <v>#VALUE!</v>
      </c>
      <c r="J177" s="944" t="e">
        <f>J9-J18</f>
        <v>#VALUE!</v>
      </c>
      <c r="K177" s="945" t="e">
        <f>K9-K18</f>
        <v>#VALUE!</v>
      </c>
    </row>
    <row r="178" spans="2:11" ht="15.75">
      <c r="B178" s="1453" t="s">
        <v>765</v>
      </c>
      <c r="C178" s="1454"/>
      <c r="D178" s="1454"/>
      <c r="E178" s="1454"/>
      <c r="F178" s="1455"/>
      <c r="G178" s="961"/>
      <c r="H178" s="961"/>
      <c r="I178" s="838" t="e">
        <f>I177/(I10+I11)</f>
        <v>#VALUE!</v>
      </c>
      <c r="J178" s="946" t="e">
        <f>J177/(J10+J11)</f>
        <v>#VALUE!</v>
      </c>
      <c r="K178" s="947" t="e">
        <f>K177/(K10+K11)</f>
        <v>#VALUE!</v>
      </c>
    </row>
    <row r="179" spans="2:11" ht="15.75">
      <c r="B179" s="1456" t="s">
        <v>763</v>
      </c>
      <c r="C179" s="1457"/>
      <c r="D179" s="1457"/>
      <c r="E179" s="1457"/>
      <c r="F179" s="1458"/>
      <c r="G179" s="962"/>
      <c r="H179" s="962"/>
      <c r="I179" s="839">
        <v>0</v>
      </c>
      <c r="J179" s="896">
        <v>0</v>
      </c>
      <c r="K179" s="897">
        <v>0</v>
      </c>
    </row>
    <row r="180" spans="2:11" ht="15.75">
      <c r="B180" s="1459" t="s">
        <v>755</v>
      </c>
      <c r="C180" s="1460"/>
      <c r="D180" s="1460"/>
      <c r="E180" s="1460"/>
      <c r="F180" s="1461"/>
      <c r="G180" s="963"/>
      <c r="H180" s="963"/>
      <c r="I180" s="840" t="s">
        <v>758</v>
      </c>
      <c r="J180" s="948" t="s">
        <v>759</v>
      </c>
      <c r="K180" s="949" t="s">
        <v>760</v>
      </c>
    </row>
    <row r="181" spans="2:11" ht="15.75">
      <c r="B181" s="1441" t="str">
        <f>Доходы!D22</f>
        <v>Налог на доходы физических лиц</v>
      </c>
      <c r="C181" s="1442"/>
      <c r="D181" s="1442"/>
      <c r="E181" s="1442"/>
      <c r="F181" s="1443"/>
      <c r="G181" s="964"/>
      <c r="H181" s="964"/>
      <c r="I181" s="839">
        <v>10</v>
      </c>
      <c r="J181" s="896">
        <v>10</v>
      </c>
      <c r="K181" s="897">
        <v>10</v>
      </c>
    </row>
    <row r="182" spans="2:11" ht="15.75">
      <c r="B182" s="1441" t="e">
        <f>Доходы!#REF!</f>
        <v>#REF!</v>
      </c>
      <c r="C182" s="1442"/>
      <c r="D182" s="1442"/>
      <c r="E182" s="1442"/>
      <c r="F182" s="1443"/>
      <c r="G182" s="964"/>
      <c r="H182" s="964"/>
      <c r="I182" s="839">
        <v>45</v>
      </c>
      <c r="J182" s="896">
        <v>45</v>
      </c>
      <c r="K182" s="897">
        <v>45</v>
      </c>
    </row>
    <row r="183" spans="2:11" ht="15.75">
      <c r="B183" s="1441" t="e">
        <f>Доходы!#REF!</f>
        <v>#REF!</v>
      </c>
      <c r="C183" s="1442"/>
      <c r="D183" s="1442"/>
      <c r="E183" s="1442"/>
      <c r="F183" s="1443"/>
      <c r="G183" s="964"/>
      <c r="H183" s="964"/>
      <c r="I183" s="839">
        <v>100</v>
      </c>
      <c r="J183" s="896">
        <v>100</v>
      </c>
      <c r="K183" s="897">
        <v>100</v>
      </c>
    </row>
    <row r="184" spans="2:11" ht="16.5" thickBot="1">
      <c r="B184" s="1444" t="s">
        <v>762</v>
      </c>
      <c r="C184" s="1445"/>
      <c r="D184" s="1445"/>
      <c r="E184" s="1445"/>
      <c r="F184" s="1446"/>
      <c r="G184" s="965"/>
      <c r="H184" s="965"/>
      <c r="I184" s="841">
        <v>100</v>
      </c>
      <c r="J184" s="950">
        <v>100</v>
      </c>
      <c r="K184" s="951">
        <v>100</v>
      </c>
    </row>
    <row r="185" ht="15.75">
      <c r="B185" s="525" t="s">
        <v>144</v>
      </c>
    </row>
    <row r="187" spans="2:11" ht="15.75">
      <c r="B187" s="1447" t="s">
        <v>764</v>
      </c>
      <c r="C187" s="1447"/>
      <c r="D187" s="1447"/>
      <c r="E187" s="1447"/>
      <c r="F187" s="1447"/>
      <c r="G187" s="1447"/>
      <c r="H187" s="1447"/>
      <c r="I187" s="1447"/>
      <c r="J187" s="1447"/>
      <c r="K187" s="1447"/>
    </row>
  </sheetData>
  <sheetProtection/>
  <mergeCells count="28">
    <mergeCell ref="B1:K1"/>
    <mergeCell ref="B2:K2"/>
    <mergeCell ref="B3:K3"/>
    <mergeCell ref="B4:K4"/>
    <mergeCell ref="A5:I5"/>
    <mergeCell ref="A6:I6"/>
    <mergeCell ref="A7:I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83:F183"/>
    <mergeCell ref="B184:F184"/>
    <mergeCell ref="B187:K187"/>
    <mergeCell ref="G18:H18"/>
    <mergeCell ref="B177:F177"/>
    <mergeCell ref="B178:F178"/>
    <mergeCell ref="B179:F179"/>
    <mergeCell ref="B180:F180"/>
    <mergeCell ref="B181:F181"/>
    <mergeCell ref="B182:F18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64.75390625" style="0" customWidth="1"/>
    <col min="3" max="3" width="4.875" style="0" customWidth="1"/>
    <col min="4" max="4" width="4.125" style="0" customWidth="1"/>
    <col min="5" max="5" width="9.625" style="0" customWidth="1"/>
  </cols>
  <sheetData>
    <row r="1" spans="1:5" ht="15">
      <c r="A1" s="1489"/>
      <c r="B1" s="1489"/>
      <c r="C1" s="1486" t="s">
        <v>796</v>
      </c>
      <c r="D1" s="1486"/>
      <c r="E1" s="1486"/>
    </row>
    <row r="2" spans="1:5" ht="15">
      <c r="A2" s="1486" t="s">
        <v>323</v>
      </c>
      <c r="B2" s="1486"/>
      <c r="C2" s="1486"/>
      <c r="D2" s="1486"/>
      <c r="E2" s="1486"/>
    </row>
    <row r="3" spans="1:5" ht="15">
      <c r="A3" s="527"/>
      <c r="B3" s="1486" t="s">
        <v>798</v>
      </c>
      <c r="C3" s="1487"/>
      <c r="D3" s="1487"/>
      <c r="E3" s="1487"/>
    </row>
    <row r="4" spans="1:5" ht="15">
      <c r="A4" s="527"/>
      <c r="B4" s="1486" t="s">
        <v>800</v>
      </c>
      <c r="C4" s="1487"/>
      <c r="D4" s="1487"/>
      <c r="E4" s="1487"/>
    </row>
    <row r="5" spans="1:5" ht="15">
      <c r="A5" s="527"/>
      <c r="B5" s="1486" t="s">
        <v>323</v>
      </c>
      <c r="C5" s="1486"/>
      <c r="D5" s="1486"/>
      <c r="E5" s="1486"/>
    </row>
    <row r="6" spans="1:5" ht="15">
      <c r="A6" s="527"/>
      <c r="B6" s="1486" t="s">
        <v>799</v>
      </c>
      <c r="C6" s="1487"/>
      <c r="D6" s="1487"/>
      <c r="E6" s="1487"/>
    </row>
    <row r="7" spans="1:5" ht="48.75" customHeight="1">
      <c r="A7" s="1488" t="s">
        <v>797</v>
      </c>
      <c r="B7" s="1488"/>
      <c r="C7" s="1488"/>
      <c r="D7" s="1488"/>
      <c r="E7" s="1488"/>
    </row>
    <row r="8" spans="1:5" ht="18.75">
      <c r="A8" s="1409" t="s">
        <v>794</v>
      </c>
      <c r="B8" s="1409"/>
      <c r="C8" s="1409"/>
      <c r="D8" s="1409"/>
      <c r="E8" s="1409"/>
    </row>
    <row r="9" spans="1:5" ht="13.5" customHeight="1" thickBot="1">
      <c r="A9" s="88"/>
      <c r="B9" s="1408" t="s">
        <v>184</v>
      </c>
      <c r="C9" s="1408"/>
      <c r="D9" s="1408"/>
      <c r="E9" s="1408"/>
    </row>
    <row r="10" spans="1:5" ht="13.5" thickBot="1">
      <c r="A10" s="1064" t="s">
        <v>558</v>
      </c>
      <c r="B10" s="1065" t="s">
        <v>185</v>
      </c>
      <c r="C10" s="1065" t="s">
        <v>788</v>
      </c>
      <c r="D10" s="1065" t="s">
        <v>789</v>
      </c>
      <c r="E10" s="1066" t="s">
        <v>233</v>
      </c>
    </row>
    <row r="11" spans="1:5" ht="12.75">
      <c r="A11" s="1088" t="s">
        <v>486</v>
      </c>
      <c r="B11" s="1089">
        <v>2</v>
      </c>
      <c r="C11" s="1090" t="s">
        <v>364</v>
      </c>
      <c r="D11" s="1091" t="s">
        <v>445</v>
      </c>
      <c r="E11" s="1092">
        <v>5</v>
      </c>
    </row>
    <row r="12" spans="1:5" ht="12.75">
      <c r="A12" s="1098" t="s">
        <v>486</v>
      </c>
      <c r="B12" s="1099" t="s">
        <v>81</v>
      </c>
      <c r="C12" s="1098" t="s">
        <v>778</v>
      </c>
      <c r="D12" s="1098"/>
      <c r="E12" s="1100" t="e">
        <f>SUM(E13:E17)</f>
        <v>#REF!</v>
      </c>
    </row>
    <row r="13" spans="1:5" ht="28.5" customHeight="1">
      <c r="A13" s="1086" t="s">
        <v>210</v>
      </c>
      <c r="B13" s="1103" t="e">
        <f>#REF!</f>
        <v>#REF!</v>
      </c>
      <c r="C13" s="1086" t="s">
        <v>778</v>
      </c>
      <c r="D13" s="1086" t="s">
        <v>779</v>
      </c>
      <c r="E13" s="1104" t="e">
        <f>#REF!</f>
        <v>#REF!</v>
      </c>
    </row>
    <row r="14" spans="1:5" ht="39" customHeight="1">
      <c r="A14" s="1086" t="s">
        <v>198</v>
      </c>
      <c r="B14" s="1105" t="e">
        <f>#REF!</f>
        <v>#REF!</v>
      </c>
      <c r="C14" s="1086" t="s">
        <v>778</v>
      </c>
      <c r="D14" s="1086" t="s">
        <v>780</v>
      </c>
      <c r="E14" s="1104" t="e">
        <f>#REF!</f>
        <v>#REF!</v>
      </c>
    </row>
    <row r="15" spans="1:5" ht="38.25" customHeight="1">
      <c r="A15" s="1086" t="s">
        <v>444</v>
      </c>
      <c r="B15" s="1105" t="e">
        <f>#REF!</f>
        <v>#REF!</v>
      </c>
      <c r="C15" s="1086" t="s">
        <v>778</v>
      </c>
      <c r="D15" s="1086" t="s">
        <v>781</v>
      </c>
      <c r="E15" s="1104" t="e">
        <f>#REF!</f>
        <v>#REF!</v>
      </c>
    </row>
    <row r="16" spans="1:5" ht="12.75">
      <c r="A16" s="1086" t="s">
        <v>335</v>
      </c>
      <c r="B16" s="1103" t="e">
        <f>#REF!</f>
        <v>#REF!</v>
      </c>
      <c r="C16" s="1086" t="s">
        <v>778</v>
      </c>
      <c r="D16" s="1086" t="s">
        <v>73</v>
      </c>
      <c r="E16" s="1104" t="e">
        <f>#REF!</f>
        <v>#REF!</v>
      </c>
    </row>
    <row r="17" spans="1:5" ht="12.75">
      <c r="A17" s="1086" t="s">
        <v>465</v>
      </c>
      <c r="B17" s="1103" t="e">
        <f>#REF!</f>
        <v>#REF!</v>
      </c>
      <c r="C17" s="1086" t="s">
        <v>778</v>
      </c>
      <c r="D17" s="1086" t="s">
        <v>382</v>
      </c>
      <c r="E17" s="1104" t="e">
        <f>#REF!+#REF!</f>
        <v>#REF!</v>
      </c>
    </row>
    <row r="18" spans="1:5" ht="25.5" customHeight="1">
      <c r="A18" s="1098" t="s">
        <v>536</v>
      </c>
      <c r="B18" s="1099" t="e">
        <f>#REF!</f>
        <v>#REF!</v>
      </c>
      <c r="C18" s="1098" t="s">
        <v>780</v>
      </c>
      <c r="D18" s="1098"/>
      <c r="E18" s="1100" t="e">
        <f>E19</f>
        <v>#REF!</v>
      </c>
    </row>
    <row r="19" spans="1:5" ht="12.75">
      <c r="A19" s="1086" t="s">
        <v>243</v>
      </c>
      <c r="B19" s="1103" t="e">
        <f>#REF!</f>
        <v>#REF!</v>
      </c>
      <c r="C19" s="1086" t="s">
        <v>780</v>
      </c>
      <c r="D19" s="1086" t="s">
        <v>783</v>
      </c>
      <c r="E19" s="1104" t="e">
        <f>#REF!</f>
        <v>#REF!</v>
      </c>
    </row>
    <row r="20" spans="1:5" ht="12.75">
      <c r="A20" s="1098" t="s">
        <v>364</v>
      </c>
      <c r="B20" s="1099" t="e">
        <f>#REF!</f>
        <v>#REF!</v>
      </c>
      <c r="C20" s="1098" t="s">
        <v>781</v>
      </c>
      <c r="D20" s="1098"/>
      <c r="E20" s="1100" t="e">
        <f>SUM(E21:E22)</f>
        <v>#REF!</v>
      </c>
    </row>
    <row r="21" spans="1:5" ht="12.75">
      <c r="A21" s="1086" t="s">
        <v>200</v>
      </c>
      <c r="B21" s="1103" t="e">
        <f>#REF!</f>
        <v>#REF!</v>
      </c>
      <c r="C21" s="1086" t="s">
        <v>781</v>
      </c>
      <c r="D21" s="1086" t="s">
        <v>778</v>
      </c>
      <c r="E21" s="1104" t="e">
        <f>#REF!</f>
        <v>#REF!</v>
      </c>
    </row>
    <row r="22" spans="1:5" ht="12.75">
      <c r="A22" s="1086" t="s">
        <v>4</v>
      </c>
      <c r="B22" s="1106" t="e">
        <f>#REF!</f>
        <v>#REF!</v>
      </c>
      <c r="C22" s="1086" t="s">
        <v>781</v>
      </c>
      <c r="D22" s="1086" t="s">
        <v>1</v>
      </c>
      <c r="E22" s="1104" t="e">
        <f>#REF!</f>
        <v>#REF!</v>
      </c>
    </row>
    <row r="23" spans="1:5" ht="12.75">
      <c r="A23" s="1098" t="s">
        <v>445</v>
      </c>
      <c r="B23" s="1099" t="e">
        <f>#REF!</f>
        <v>#REF!</v>
      </c>
      <c r="C23" s="1098" t="s">
        <v>784</v>
      </c>
      <c r="D23" s="1098"/>
      <c r="E23" s="1100" t="e">
        <f>E24</f>
        <v>#REF!</v>
      </c>
    </row>
    <row r="24" spans="1:5" ht="12.75">
      <c r="A24" s="1086" t="s">
        <v>446</v>
      </c>
      <c r="B24" s="1103" t="e">
        <f>#REF!</f>
        <v>#REF!</v>
      </c>
      <c r="C24" s="1086" t="s">
        <v>784</v>
      </c>
      <c r="D24" s="1086" t="s">
        <v>780</v>
      </c>
      <c r="E24" s="1104" t="e">
        <f>#REF!</f>
        <v>#REF!</v>
      </c>
    </row>
    <row r="25" spans="1:5" ht="12.75">
      <c r="A25" s="1098" t="s">
        <v>254</v>
      </c>
      <c r="B25" s="1099" t="e">
        <f>#REF!</f>
        <v>#REF!</v>
      </c>
      <c r="C25" s="1098" t="s">
        <v>782</v>
      </c>
      <c r="D25" s="1098"/>
      <c r="E25" s="1100" t="e">
        <f>SUM(E26:E28)</f>
        <v>#REF!</v>
      </c>
    </row>
    <row r="26" spans="1:5" ht="20.25" customHeight="1">
      <c r="A26" s="1086" t="s">
        <v>480</v>
      </c>
      <c r="B26" s="1103" t="e">
        <f>#REF!</f>
        <v>#REF!</v>
      </c>
      <c r="C26" s="1086" t="s">
        <v>782</v>
      </c>
      <c r="D26" s="1086" t="s">
        <v>784</v>
      </c>
      <c r="E26" s="1104" t="e">
        <f>#REF!</f>
        <v>#REF!</v>
      </c>
    </row>
    <row r="27" spans="1:5" ht="12.75">
      <c r="A27" s="1107" t="s">
        <v>517</v>
      </c>
      <c r="B27" s="1105" t="e">
        <f>#REF!</f>
        <v>#REF!</v>
      </c>
      <c r="C27" s="1086" t="s">
        <v>782</v>
      </c>
      <c r="D27" s="1086" t="s">
        <v>782</v>
      </c>
      <c r="E27" s="1104" t="e">
        <f>#REF!</f>
        <v>#REF!</v>
      </c>
    </row>
    <row r="28" spans="1:5" ht="12.75">
      <c r="A28" s="1107" t="s">
        <v>12</v>
      </c>
      <c r="B28" s="1106" t="e">
        <f>#REF!</f>
        <v>#REF!</v>
      </c>
      <c r="C28" s="1086" t="s">
        <v>782</v>
      </c>
      <c r="D28" s="1086" t="s">
        <v>783</v>
      </c>
      <c r="E28" s="1104" t="e">
        <f>#REF!</f>
        <v>#REF!</v>
      </c>
    </row>
    <row r="29" spans="1:5" ht="12.75">
      <c r="A29" s="1101" t="s">
        <v>255</v>
      </c>
      <c r="B29" s="1102" t="e">
        <f>#REF!</f>
        <v>#REF!</v>
      </c>
      <c r="C29" s="1098" t="s">
        <v>786</v>
      </c>
      <c r="D29" s="1098"/>
      <c r="E29" s="1100" t="e">
        <f>SUM(E30:E31)</f>
        <v>#REF!</v>
      </c>
    </row>
    <row r="30" spans="1:5" ht="12.75">
      <c r="A30" s="1107" t="s">
        <v>481</v>
      </c>
      <c r="B30" s="1109" t="e">
        <f>#REF!</f>
        <v>#REF!</v>
      </c>
      <c r="C30" s="1086" t="s">
        <v>786</v>
      </c>
      <c r="D30" s="1086" t="s">
        <v>778</v>
      </c>
      <c r="E30" s="1104" t="e">
        <f>#REF!</f>
        <v>#REF!</v>
      </c>
    </row>
    <row r="31" spans="1:5" ht="12.75">
      <c r="A31" s="1107" t="s">
        <v>518</v>
      </c>
      <c r="B31" s="1108" t="e">
        <f>#REF!</f>
        <v>#REF!</v>
      </c>
      <c r="C31" s="1086" t="s">
        <v>786</v>
      </c>
      <c r="D31" s="1107" t="s">
        <v>781</v>
      </c>
      <c r="E31" s="1104" t="e">
        <f>#REF!</f>
        <v>#REF!</v>
      </c>
    </row>
    <row r="32" spans="1:5" ht="12.75">
      <c r="A32" s="1101" t="s">
        <v>256</v>
      </c>
      <c r="B32" s="1102" t="e">
        <f>#REF!</f>
        <v>#REF!</v>
      </c>
      <c r="C32" s="1098" t="s">
        <v>297</v>
      </c>
      <c r="D32" s="1098"/>
      <c r="E32" s="1100" t="e">
        <f>SUM(E33:E34)</f>
        <v>#REF!</v>
      </c>
    </row>
    <row r="33" spans="1:5" ht="12.75">
      <c r="A33" s="1107" t="s">
        <v>77</v>
      </c>
      <c r="B33" s="1109" t="e">
        <f>#REF!</f>
        <v>#REF!</v>
      </c>
      <c r="C33" s="1086" t="s">
        <v>297</v>
      </c>
      <c r="D33" s="1086" t="s">
        <v>780</v>
      </c>
      <c r="E33" s="1104" t="e">
        <f>#REF!</f>
        <v>#REF!</v>
      </c>
    </row>
    <row r="34" spans="1:5" ht="12.75">
      <c r="A34" s="1107" t="s">
        <v>771</v>
      </c>
      <c r="B34" s="1106" t="e">
        <f>#REF!</f>
        <v>#REF!</v>
      </c>
      <c r="C34" s="1086" t="s">
        <v>297</v>
      </c>
      <c r="D34" s="1107" t="s">
        <v>781</v>
      </c>
      <c r="E34" s="1104" t="e">
        <f>#REF!</f>
        <v>#REF!</v>
      </c>
    </row>
    <row r="35" spans="1:5" ht="12.75">
      <c r="A35" s="1101" t="s">
        <v>520</v>
      </c>
      <c r="B35" s="1102" t="e">
        <f>#REF!</f>
        <v>#REF!</v>
      </c>
      <c r="C35" s="1098" t="s">
        <v>73</v>
      </c>
      <c r="D35" s="1098"/>
      <c r="E35" s="1100" t="e">
        <f>E36</f>
        <v>#REF!</v>
      </c>
    </row>
    <row r="36" spans="1:5" ht="12.75">
      <c r="A36" s="1107" t="s">
        <v>70</v>
      </c>
      <c r="B36" s="1109" t="e">
        <f>#REF!</f>
        <v>#REF!</v>
      </c>
      <c r="C36" s="1086" t="s">
        <v>73</v>
      </c>
      <c r="D36" s="1086" t="s">
        <v>779</v>
      </c>
      <c r="E36" s="1104" t="e">
        <f>#REF!</f>
        <v>#REF!</v>
      </c>
    </row>
    <row r="37" spans="1:5" ht="12.75">
      <c r="A37" s="1101" t="s">
        <v>296</v>
      </c>
      <c r="B37" s="1102" t="e">
        <f>#REF!</f>
        <v>#REF!</v>
      </c>
      <c r="C37" s="1098" t="s">
        <v>1</v>
      </c>
      <c r="D37" s="1098"/>
      <c r="E37" s="1100" t="e">
        <f>E38</f>
        <v>#REF!</v>
      </c>
    </row>
    <row r="38" spans="1:5" ht="12.75">
      <c r="A38" s="1107" t="s">
        <v>71</v>
      </c>
      <c r="B38" s="1109" t="e">
        <f>#REF!</f>
        <v>#REF!</v>
      </c>
      <c r="C38" s="1086" t="s">
        <v>1</v>
      </c>
      <c r="D38" s="1086" t="s">
        <v>779</v>
      </c>
      <c r="E38" s="1104" t="e">
        <f>#REF!</f>
        <v>#REF!</v>
      </c>
    </row>
    <row r="39" spans="1:5" ht="15.75">
      <c r="A39" s="1093"/>
      <c r="B39" s="1094" t="s">
        <v>253</v>
      </c>
      <c r="C39" s="1095"/>
      <c r="D39" s="1096"/>
      <c r="E39" s="1097" t="e">
        <f>E12+E18+E20+E23+E25+E29+E32+E35+E37</f>
        <v>#REF!</v>
      </c>
    </row>
  </sheetData>
  <sheetProtection/>
  <mergeCells count="10">
    <mergeCell ref="B6:E6"/>
    <mergeCell ref="A7:E7"/>
    <mergeCell ref="A8:E8"/>
    <mergeCell ref="B9:E9"/>
    <mergeCell ref="A1:B1"/>
    <mergeCell ref="C1:E1"/>
    <mergeCell ref="A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Катя</cp:lastModifiedBy>
  <cp:lastPrinted>2020-05-12T09:23:27Z</cp:lastPrinted>
  <dcterms:created xsi:type="dcterms:W3CDTF">2005-01-25T09:10:50Z</dcterms:created>
  <dcterms:modified xsi:type="dcterms:W3CDTF">2022-07-27T14:29:37Z</dcterms:modified>
  <cp:category/>
  <cp:version/>
  <cp:contentType/>
  <cp:contentStatus/>
</cp:coreProperties>
</file>